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rojektant03" reservationPassword="0"/>
  <workbookPr/>
  <bookViews>
    <workbookView xWindow="240" yWindow="120" windowWidth="14940" windowHeight="9225" activeTab="0"/>
  </bookViews>
  <sheets>
    <sheet name="Rekapitulace" sheetId="1" r:id="rId1"/>
    <sheet name="SO 101" sheetId="2" r:id="rId2"/>
    <sheet name="SO 102" sheetId="3" r:id="rId3"/>
    <sheet name="SO 201" sheetId="4" r:id="rId4"/>
    <sheet name="SO 301" sheetId="5" r:id="rId5"/>
    <sheet name="SO 401" sheetId="6" r:id="rId6"/>
    <sheet name="VRN-DIO" sheetId="7" r:id="rId7"/>
    <sheet name="VRN-POV" sheetId="8" r:id="rId8"/>
  </sheets>
  <definedNames/>
  <calcPr/>
  <webPublishing/>
</workbook>
</file>

<file path=xl/sharedStrings.xml><?xml version="1.0" encoding="utf-8"?>
<sst xmlns="http://schemas.openxmlformats.org/spreadsheetml/2006/main" count="5267" uniqueCount="1377">
  <si>
    <t>Firma: -</t>
  </si>
  <si>
    <t>Rekapitulace ceny</t>
  </si>
  <si>
    <t>Stavba: 2018658.1 - II/101 KOSTELEC NAD LABEM, MOST EV.Č.101-071 PŘES POTOK V KOSTELCI NAD LABEM</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</si>
  <si>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</si>
  <si>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</si>
  <si>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</si>
  <si>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</si>
  <si>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</si>
  <si>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</si>
  <si>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</si>
  <si>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</si>
  <si>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</si>
  <si>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</si>
  <si>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</si>
  <si>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</si>
  <si>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2018658.1</t>
  </si>
  <si>
    <t>II/101 KOSTELEC NAD LABEM, MOST EV.Č.101-071 PŘES POTOK V KOSTELCI NAD LABEM</t>
  </si>
  <si>
    <t>O</t>
  </si>
  <si>
    <t>Rozpočet:</t>
  </si>
  <si>
    <t>0,00</t>
  </si>
  <si>
    <t>15,00</t>
  </si>
  <si>
    <t>21,00</t>
  </si>
  <si>
    <t>3</t>
  </si>
  <si>
    <t>2</t>
  </si>
  <si>
    <t>SO 101</t>
  </si>
  <si>
    <t>SILNICE II/101</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</si>
  <si>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</si>
  <si>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</si>
  <si>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</si>
  <si>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</si>
  <si>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</si>
  <si>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</si>
  <si>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</si>
  <si>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</si>
  <si>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</si>
  <si>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</si>
  <si>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</si>
  <si>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</si>
  <si>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</si>
  <si>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</si>
  <si>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</si>
  <si>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</si>
  <si>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</si>
  <si>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</si>
  <si>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</si>
  <si>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</si>
  <si>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</si>
  <si>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</si>
  <si>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12</t>
  </si>
  <si>
    <t>014102-R</t>
  </si>
  <si>
    <t>01</t>
  </si>
  <si>
    <t>POPLATKY ZA SKLÁDKU</t>
  </si>
  <si>
    <t>T</t>
  </si>
  <si>
    <t>2022_OTSKP</t>
  </si>
  <si>
    <t>PP</t>
  </si>
  <si>
    <t>Poplatky - Uložení stavební suti na skládku, včetně poplatku za uložení 
=3,66t+4,04t+0,12t+6,43t+2,20t+2,00t 
(Viz položky č. 11352, 11351, 113487, 967157, 966345, 969257)</t>
  </si>
  <si>
    <t>VV</t>
  </si>
  <si>
    <t>3,66+4,04+0,12+6,43+2,2+2=18,450 [A]</t>
  </si>
  <si>
    <t>TS</t>
  </si>
  <si>
    <t>zahrnuje veškeré poplatky provozovateli skládky související s uložením odpadu na skládce.</t>
  </si>
  <si>
    <t>24</t>
  </si>
  <si>
    <t>02</t>
  </si>
  <si>
    <t>Poplatky - Uložení asfaltových vrstev na skládku, včetně poplatku za uložení 
=170,16t 
(Viz položky č. 113137)</t>
  </si>
  <si>
    <t>170,16=170,160 [A]</t>
  </si>
  <si>
    <t>29</t>
  </si>
  <si>
    <t>03</t>
  </si>
  <si>
    <t>Poplatky - Uložení zeminy na skládku, včetně poplatku za uložení 
=39,81t+304,10t+337,54t 
(Viz položky č. 121107, 113327, 123737)</t>
  </si>
  <si>
    <t>39,81+304,1+337,54=681,450 [A]</t>
  </si>
  <si>
    <t>25</t>
  </si>
  <si>
    <t>014132-R</t>
  </si>
  <si>
    <t/>
  </si>
  <si>
    <t>POPLATKY ZA SKLÁDKU TYP S-NO (NEBEZPEČNÝ ODPAD)</t>
  </si>
  <si>
    <t>Poplatky - Uložení asfaltových vrstev s obsahem PAU na skládku, včetně poplatku za uložení 
=27,12t 
(Viz položka č. 113338)</t>
  </si>
  <si>
    <t>27,12=27,120 [A]</t>
  </si>
  <si>
    <t>Zemní práce</t>
  </si>
  <si>
    <t>11120</t>
  </si>
  <si>
    <t>ODSTRANĚNÍ KŘOVIN</t>
  </si>
  <si>
    <t>M2</t>
  </si>
  <si>
    <t>Příprava území - Kácení keřů a náletových dřevin do průměru 0,10m včetně odstranění pařezů a kořenů, odvozu a likvidace v režii zhotovitele 
=4,00m2 
(Počet vypočtena z výkresu D.1.1.1.02.01 - Situace + vytyčení)</t>
  </si>
  <si>
    <t>4=4,000 [A]</t>
  </si>
  <si>
    <t>odstranění křovin a stromů do průměru 100 mm doprava dřevin bez ohledu na vzdálenost  
spálení na hromadách nebo štěpkování</t>
  </si>
  <si>
    <t>21</t>
  </si>
  <si>
    <t>113137</t>
  </si>
  <si>
    <t>ODSTRANĚNÍ KRYTU ZPEVNĚNÝCH PLOCH S ASFALT POJIVEM, ODVOZ DO 16KM</t>
  </si>
  <si>
    <t>M3</t>
  </si>
  <si>
    <t>Bourací práce - Vybourání asfaltových vrstev vozovky tl. 100 mm, včetně odvozu na skládku do vzdálenosti 15ti km 
=226,00m2*0,10m+233,00m2*0,20m (silnice) 
=17,00m2*0,10m (sjezd) 
=70,16m3*2,40t/m3=170,16t 
(Kubatura vypočtena z výkresu D.1.1.1.02.01 - Situace + vytyčení)</t>
  </si>
  <si>
    <t>226*0,1+233*0,2+17*0,1=70,900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</si>
  <si>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</si>
  <si>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27</t>
  </si>
  <si>
    <t>113327</t>
  </si>
  <si>
    <t>ODSTRAN PODKL ZPEVNĚNÝCH PLOCH Z KAMENIVA NESTMEL, ODVOZ DO 16KM</t>
  </si>
  <si>
    <t>Bourací práce - Odstranění nezpevněných podkladních vrstev vozovky tl. 300mm, včetně odvozu na skládku do vzdálenosti 15ti km 
=505,00m2*0,30m (silnice) 
=(40,00+17,00)m2*0,15m (sjezdy) 
=160,05m3*1,90t/m3=304,10t 
(Kubatura vypočtena z výkresu D.1.1.1.02.01 - Situace + vytyčení)</t>
  </si>
  <si>
    <t>505*0,3+(40+17)*0,15=160,050 [A]</t>
  </si>
  <si>
    <t>22</t>
  </si>
  <si>
    <t>113338</t>
  </si>
  <si>
    <t>ODSTRAN PODKL ZPEVNĚNÝCH PLOCH S ASFALT POJIVEM, ODVOZ DO 20KM</t>
  </si>
  <si>
    <t>Bourací práce - Vybourání asfaltových vrstev vozovky  tl. 50mm, s obsahem PAU, včetně odvozu na skládku do vzdálenosti 20ti km 
=226,00m2*0,05m 
=11,30m3*2,40t/m3=27,12t 
(Kubatura vypočtena z výkresu D.1.1.1.02.01 - Situace + vytyčení)</t>
  </si>
  <si>
    <t>226*0,05=11,300 [A]</t>
  </si>
  <si>
    <t>23</t>
  </si>
  <si>
    <t>11333B</t>
  </si>
  <si>
    <t>ODSTRANĚNÍ PODKLADU ZPEVNĚNÝCH PLOCH S ASFALT POJIVEM - DOPRAVA</t>
  </si>
  <si>
    <t>tkm</t>
  </si>
  <si>
    <t>Bourací práce - Vybourání asfaltových vrstev vozovky  tl. 50mm, s obsahem PAU, včetně odvozu na skládku do vzdálenosti dalších 10ti km 
=46,68t*10km 
(Viz. položka 113338)</t>
  </si>
  <si>
    <t>46,68*10=466,800 [A]</t>
  </si>
  <si>
    <t>Položka zahrnuje samostatnou dopravu suti a vybouraných hmot. Množství se určí jako součin hmotnosti [t] a požadované vzdálenosti [km].</t>
  </si>
  <si>
    <t>26</t>
  </si>
  <si>
    <t>11337</t>
  </si>
  <si>
    <t>ODSTRANĚNÍ PODKLADU ZPEVNĚNÝCH PLOCH Z DLAŽEBNÍCH KOSTEK</t>
  </si>
  <si>
    <t>Bourací práce - Odstranění podkladní vrsvy vozovky z dlažebních kostek tl. 150mm, včetně odvozu a likvidace v režii zhotovitele 
=163,00m2*0,15m 
=24,45m3*2,60t/m3=63,57t 
Kubatura vypočtena z výkresu D.1.1.1.02.01 - Situace + vytyčení)</t>
  </si>
  <si>
    <t>163*0,15=24,450 [A]</t>
  </si>
  <si>
    <t>7</t>
  </si>
  <si>
    <t>113487</t>
  </si>
  <si>
    <t>ODSTRANĚNÍ KRYTU ZPEVNĚNÝCH PLOCH Z DLAŽDIC VČETNĚ PODKLADU, ODVOZ DO
16KM</t>
  </si>
  <si>
    <t>Bourací práce - Odstranění betonové přídlažby včetně betonového lože a odvozu na skládku do vzdálenosti 15ti km 
=(12,50m+13,50m)*0,025m*0,08m 
=0,05m3*2,30t/m3=0,12t 
(Kubatura vypočtena z výkresu D.1.1.1.02.01 - Situace + vytyčení)</t>
  </si>
  <si>
    <t>(12,5+13,5)*0,025*0,08=0,052 [A]</t>
  </si>
  <si>
    <t>11351</t>
  </si>
  <si>
    <t>ODSTRANĚNÍ ZÁHONOVÝCH OBRUBNÍKŮ</t>
  </si>
  <si>
    <t>M</t>
  </si>
  <si>
    <t>Bourací práce - Odstranění betonových záhonových obrubníků včetně betonového lože 
=4,50m+9,50m+4,00m 
=18,00m*(0,25m*0,15m+0,40m*0,20m)*2,30t/m3=4,04t 
(Délka vypočtena z výkresu D.1.1.1.02.01 - Situace + vytyčení)</t>
  </si>
  <si>
    <t>4,5+9,5+4=18,000 [A]</t>
  </si>
  <si>
    <t>11351B</t>
  </si>
  <si>
    <t>ODSTRANĚNÍ ZÁHONOVÝCH OBRUBNÍKŮ - DOPRAVA</t>
  </si>
  <si>
    <t>Bourací práce - Odstranění betonových záhonových obrubníků, odvoz na skládku do vzdálenosti 15ti km 
=4,04t*15km 
(Viz položka č. 11351)</t>
  </si>
  <si>
    <t>4,04*15=60,600 [A]</t>
  </si>
  <si>
    <t>11352</t>
  </si>
  <si>
    <t>ODSTRANĚNÍ CHODNÍKOVÝCH A SILNIČNÍCH OBRUBNÍKŮ BETONOVÝCH</t>
  </si>
  <si>
    <t>Bourací práce - Odstranění betonových chodníkových obrubníků včetně betonového lože 
=13,00m 
=13,00m*(0,15m*0,15m+0,40m*0,25m)*2,30t/m3=3,66t 
(Délka vypočtena z výkresu D.1.1.1.02.01 - Situace + vytyčení)</t>
  </si>
  <si>
    <t>13=13,000 [A]</t>
  </si>
  <si>
    <t>11352B</t>
  </si>
  <si>
    <t>ODSTRANĚNÍ CHODNÍKOVÝCH A SILNIČNÍCH OBRUBNÍKŮ BETONOVÝCH - DOPRAVA</t>
  </si>
  <si>
    <t>Bourací práce - Odstranění betonových chodníkových obrubníků, odvoz na skládku do vzdálenosti 15ti km 
=3,66t*15km 
(Viz položka č. 11352)</t>
  </si>
  <si>
    <t>3,66*15=54,900 [A]</t>
  </si>
  <si>
    <t>20</t>
  </si>
  <si>
    <t>11372</t>
  </si>
  <si>
    <t>FRÉZOVÁNÍ ZPEVNĚNÝCH PLOCH ASFALTOVÝCH</t>
  </si>
  <si>
    <t>Bourací práce - Frézování stávající obrusné vrstvy vozovky tl. 40mm, včetně odvozu a likvidace v režii zhotovitele 
=1127,00m2*0,04m 
=45,08m3*2,40t/m3=108,19t 
(Kubatura vypočtena z výkresu D.1.1.1.02.01 - Situace + vytyčení)</t>
  </si>
  <si>
    <t>1127*0,04=45,080 [A]</t>
  </si>
  <si>
    <t>44</t>
  </si>
  <si>
    <t>113766</t>
  </si>
  <si>
    <t>FRÉZOVÁNÍ DRÁŽKY PRŮŘEZU DO 800MM2 V ASFALTOVÉ VOZOVCE</t>
  </si>
  <si>
    <t>Konstrukce vozovky - Úprava spár na obrusné vrstvě, obrusná vrstva bude profrézována 40x20mm, spára bude vyfoukána od zbytků živice 
=6,50m+2*6,80m+10,20m+10,30m+16,50m+5,00m+6,00m+6,50m+8,80m+7,50m 
(Délka vypočtena z výkresu D.1.1.1.02.01 - Situace + vytyčení)</t>
  </si>
  <si>
    <t>6,5+2*6,8+10,2+10,3+16,5+5+6+6,5+8,8+7,5=90,900 [A]</t>
  </si>
  <si>
    <t>Položka zahrnuje veškerou manipulaci s vybouranou sutí a s vybouranými hmotami vč. uložení na skládku.</t>
  </si>
  <si>
    <t>121107</t>
  </si>
  <si>
    <t>SEJMUTÍ ORNICE NEBO LESNÍ PŮDY S ODVOZEM DO 16KM</t>
  </si>
  <si>
    <t>Příprava území - Odhumusování plochy v tl. 150mm, včetně odvozu na skládku do vzdálenosti 15ti km 
=(8,00+30,00+20,00*1,2+10,00+8,00*1,2+13,00*1,1+14,00+6,00+10,00*1,2+4,00*1,2)m2*0,150m 
=19,91m3*2,00t/m3=39,81t 
(Kubatura vypočtena z výkresu D.1.1.1.02.01 - Situace + vytyčení)</t>
  </si>
  <si>
    <t>(8+30+20*1,2+10+8*1,2+13*1,1+14+6+10*1,2+4*1,2)*0,15=19,905 [A]</t>
  </si>
  <si>
    <t>položka zahrnuje sejmutí ornice bez ohledu na tloušťku vrstvy a její vodorovnou dopravu nezahrnuje uložení na trvalou skládku</t>
  </si>
  <si>
    <t>28</t>
  </si>
  <si>
    <t>123737</t>
  </si>
  <si>
    <t>ODKOP PRO SPOD STAVBU SILNIC A ŽELEZNIC TŘ. I, ODVOZ DO 16KM</t>
  </si>
  <si>
    <t>Bourací práce -  Výkopové práce v zemině, tř.I, včetně zazubení svahů silničního tělesa a případného pažení, včetně odvozu na skládku do vzdálenosti 15ti km 
Silnice:  
=0,50m2*3,00m+0,30m2*2,20m+0,30m*5,00m+0,40m2*7,80m+0,40m2*7,30m+0,40m2*0,70m+0,10m2*2,10m+0,10m2*5,00m+0,10m2*5,30m+0,10m2*2,00m+0,10m2*3,90m+0,30m2*3,00m=12,71m3 
Sanace aktivní zóny: 
=1,90m2*2,20m+1,90m2*5,00m+1,90m2*7,80m+1,90m2*7,30m+1,70m2*0,70m+0,80m2*2,10m+0,80m2*5,00m+1,20m2*5,30m+1,20m2*2,00m+1,30m2*3,90m+1,30m2*3,00m=66,97m3 
Drenáž: 
=0,30m2*2,20m+0,40m2*5,00m+0,40m2*7,80m+0,40m2*7,30m+0,40m2*0,70m+0,20m2*2,10m+0,20m2*5,00m+0,20m2*5,30m+0,20m2*2,00m+0,20m2*3,90m+0,10m2*3,00m=12,94m3 
Odvodnění: 
=2,00m*2,00m*0,90m+2,00m*2,00m*2,40m+2,00m*2,00m*2,60m+1,00m*10,00m*1,00m+0,20m*1,00m*2,30m+1,20m*1,20m*0,60m+5,30m*1,00m*0,60m+1,20m*1,20m*0,60m+0,90m*1,00m*0,60m+2*2,40m*1,00m*0,60m=42,39m3 
Sjezdy: 
=0,20m2*4,20m+0,40m*4,20m+0,30m2*5,60m+0,20m2*5,00m=5,20m2 
Příkop: 
=0,20m2*(34,80m+21,10m+9,90m)=13,16m3 
Propustek: 
=11,00m*1,00m*1,40m=15,40m3 
=168,77m3*2,00t/m3=337,54t 
(Kubatura vypočtena z výkresu D.1.1.1.02.01 - Situace + vytyčení)</t>
  </si>
  <si>
    <t>0,5*3+0,3*2,2+0,3*5+0,4*7,8+0,4*7,3+0,4*0,7+0,1*2,1+0,1*5+0,1*5,3+0,1*2+0,1*3,9+0,3*3+1,9*2,2+1,9*5+1,9*7,8+1,9*7,3+1,7*0,7+0,8*2,1+0,8*5+1,2*5,3+1,2*2+1,3*3,9+1,3*3+0,3*2,2+0,4*5+0,4*7,8+0,4*7,3+0,4*0,7+0,2*2,1+0,2*5+0,2*5,3+0,2*2+0,2*3,9+0,1*3+2*2*0,9+2*2*2,4+2*2*2,6+1*10*1+0,2*1*2,3+1,2*1,2*0,6+5,3*1*0,6+1,2*1,2*0,6+0,9*1*0,6+2*2,4*1*0,6+0,2*4,2+0,4*4,2+0,3*5,6+0,2*5+0,2*(34,8+21,1+9,9)+11*1*1,4=168,768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</si>
  <si>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</si>
  <si>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81</t>
  </si>
  <si>
    <t>12930</t>
  </si>
  <si>
    <t>ČIŠTĚNÍ PŘÍKOPŮ OD NÁNOSU</t>
  </si>
  <si>
    <t>Odvodnění - Pročištění stávajícího příkopu, včetně odvozu a uložení na skládku do vzdálenosti 15ti km a poplatku za skládku 
=14,00m*1,00m*0,10m 
(Kubatura vypočtena z výkresu D.1.1.1.02.01 - Situace + vytyčení)</t>
  </si>
  <si>
    <t>14*1*0,1=1,400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</si>
  <si>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</si>
  <si>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68</t>
  </si>
  <si>
    <t>12970</t>
  </si>
  <si>
    <t>ČIŠTĚNÍ KANALIZAČNÍCH ŠACHET</t>
  </si>
  <si>
    <t>KUS</t>
  </si>
  <si>
    <t>Odvodňění - Pročištění stávající uliční vpusti 
=1ks 
(Počet vypočten z výkresu D.1.1.1.02.01 - Situace + vytyčení)</t>
  </si>
  <si>
    <t>1=1,000 [A]</t>
  </si>
  <si>
    <t>80</t>
  </si>
  <si>
    <t>129945</t>
  </si>
  <si>
    <t>ČIŠTĚNÍ POTRUBÍ DN DO 300MM</t>
  </si>
  <si>
    <t>Odvodnění - Pročištění stávajícího propustku DN=300mm, včetně odvozu a uložení na skládku do vzdálenosti 15ti km a poplatku za skládku 
= 17,00m 
(Délka vypočtena z výkresu D.1.1.1.02.01 - Situace + vytyčení)</t>
  </si>
  <si>
    <t>17=17,000 [A]</t>
  </si>
  <si>
    <t>47</t>
  </si>
  <si>
    <t>17380</t>
  </si>
  <si>
    <t>ZEMNÍ KRAJNICE A DOSYPÁVKY Z NAKUPOVANÝCH MATERIÁLŮ</t>
  </si>
  <si>
    <t>Konstrukce vozovky - Zásypy a dosypávky ze zeminy vhodné do násypového tělesa z nenamrzavého materiálu, včetně hutnění a terénních úprav do požadovaného tvaru 
=3,80m2*6,80m+1,70m2*(1,20m+2,80m)+0,10m2*4,00m+0,20m2*5,30m+11,00m*1,00m*1,40m 
(Kubatura vypočtena z výkresu D.1.1.1.02.01 - Situace + vytyčení)</t>
  </si>
  <si>
    <t>3,8*6,8+1,7*(1,2+2,8)+0,1*4+0,2*5,3+11*1*1,4=49,500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</si>
  <si>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</si>
  <si>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82</t>
  </si>
  <si>
    <t>Úprava území – Nákup a dovoz humózní zeminy 
=(1,00m2*1,2+4,00m2+43,50m2+5,50m2+0,50m2*1,4+2,50m2*1,1+9,50m2+5,00m2+3,00m2*1,2+2,50m2*1,1+0,50m2)*0,15m 
(Kubatura vypočtena z výkresu D.1.1.1.02.01 - Situace + vytyčení)</t>
  </si>
  <si>
    <t>(1*1,2+4+43,5+5,5+0,5*1,4+2,5*1,1+9,5+5+3*1,2+2,5*1,1+0,5)*0,15=11,850 [A]</t>
  </si>
  <si>
    <t>66</t>
  </si>
  <si>
    <t>17581</t>
  </si>
  <si>
    <t>OBSYP POTRUBÍ A OBJEKTŮ Z NAKUPOVANÝCH MATERIÁLŮ</t>
  </si>
  <si>
    <t>Konstrukce sjezdu - Odvodňovací žlab, přípojky, obsyp plastové trouby ze štěrkopísku a zásyp zeminou vhodnou do násypu, včetně hutnění 
=2*2,40m*1,00m*0,50m 
(Kubatura vypočtena z výkresu D.1.1.1.02.01 - Situace + vytyčení)</t>
  </si>
  <si>
    <t>2*2,4*1*0,5=2,400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</si>
  <si>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</si>
  <si>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73</t>
  </si>
  <si>
    <t>Odvodnění - Zásyp uličních vpustí a šachet zeminou vhodnou do násypu, včetně hutnění 
=(1,20m*1,20m-0,40m*0,40m)*(2*0,80m) (uliční vpusti) 
=(2,00m*1,00m-1,00m*1,00m)*(1,70m+2,40m+2,60m) (šachty) 
(Kubatura vypočtena z výkresu D.1.1.1.02.01 - Situace + vytyčení)</t>
  </si>
  <si>
    <t>(1,2*1,2-0,4*0,4)*(2*0,8)+(2*1-1*1)*(1,7+2,4+2,6)=8,748 [A]</t>
  </si>
  <si>
    <t>74</t>
  </si>
  <si>
    <t>Odvodnění - Obsyp a zásyp betonové trouby zeminou vhodnou do násypu, včetně hutnění 
=2,60m*1,00m*1,40m+0,20m*1,00m*2,30m 
(Kubatura vypočtena z výkresu D.1.1.1.02.01 - Situace + vytyčení)</t>
  </si>
  <si>
    <t>2,6*1*1,4+0,2*1*2,3=4,100 [A]</t>
  </si>
  <si>
    <t>75</t>
  </si>
  <si>
    <t>04</t>
  </si>
  <si>
    <t>Odvodnění - Obsyp plastových trub ze štěrkopísku a zásyp zeminou vhodnou do násypu, včetně hutnění 
=10,00m*1,00m*1,30m+4,00m*1,00m*0,40m+4,40*1,00m*0,50m 
(Kubatura vypočtena z výkresu D.1.1.1.02.01 - Situace + vytyčení)</t>
  </si>
  <si>
    <t>10*1*1,3+4*1*0,4+4,4*1*0,5=16,800 [A]</t>
  </si>
  <si>
    <t>32</t>
  </si>
  <si>
    <t>18110</t>
  </si>
  <si>
    <t>ÚPRAVA PLÁNĚ SE ZHUTNĚNÍM V HORNINĚ TŘ. I</t>
  </si>
  <si>
    <t>Konstrukce vozovky - Úprava parapláně, zemní pláně, podloží násypového tělesa včetně hutnění v zeminách tř.I (silniční těleso) 
=1,00m*3,00m+7,50m*2,20m+7,50m*5,00m+7,50m*7,80m+7,50m*7,30m+7,50m*4,90m+7,50m*6,50m+7,50m*5,00m+7,80m*5,30m+7,50m*2,00m+7,50m*3,90m+7,20m*3,00m (silnice) 
=84,00m2 (místní komunikace) 
=57,50m2+18,50m (sjezdy) 
=3,00m2 (zpevněná plocha) 
(Plocha vypočtena z výkresu D.1.1.1.02.01 - Situace + vytyčení)</t>
  </si>
  <si>
    <t>1*3+7,5*2,2+7,5*5+7,5*7,8+7,5*7,3+7,5*4,9+7,5*6,5+7,5*5+7,8*5,3+7,5*2+7,5*3,9+7,2*3+84+57,5+15,8+3=560,740 [A]</t>
  </si>
  <si>
    <t>položka zahrnuje úpravu pláně včetně vyrovnání výškových rozdílů. Míru zhutnění určuje  
projekt.</t>
  </si>
  <si>
    <t>34</t>
  </si>
  <si>
    <t>18120</t>
  </si>
  <si>
    <t>ÚPRAVA PLÁNĚ SE ZHUTNĚNÍM V HORNINĚ TŘ. II</t>
  </si>
  <si>
    <t>Konstrukce vozovky - Úprava zemní pláně včetně hutnění v zeminách tř.II (sanace ze zeminy upravené vápnem) 
=6,00m*2,20m+6,00m*5,00m+6,00m*7,80m+6,00m*7,30m+6,00m*0,70m+6,00m*2,10m+6,00m*5,00m+6,00m*5,30m+6,00m*2,00m+6,00m*3,90m+6,10m*3,00m 
(Plocha vypočtena z výkresu D.1.1.1.02.01 - Situace + vytyčení)</t>
  </si>
  <si>
    <t>6*2,2+6*5+6*7,8+6*7,3+6*0,7+6*2,1+6*5+6*5,3+6*2+6*3,9+6,1*3=266,100 [A]</t>
  </si>
  <si>
    <t>84</t>
  </si>
  <si>
    <t>18222</t>
  </si>
  <si>
    <t>ROZPROSTŘENÍ ORNICE VE SVAHU V TL DO 0,15M</t>
  </si>
  <si>
    <t>Úprava území - Rozprostření humózní zeminy ve svahu tl. 150mm včetně urovnání 
=1,00m2*1,2+0,50m2*1,4+2,50m2*1,1+3,00m2*1,2+2,50m2*1,1 
(Plocha vypočtena z výkresu D.1.1.1.02.01 - Situace + vytyčení)</t>
  </si>
  <si>
    <t>1*1,2+0,5*1,4+2,5*1,1+3*1,2+2,5*1,1=11,000 [A]</t>
  </si>
  <si>
    <t>položka zahrnuje:  
nutné přemístění ornice z dočasných skládek vzdálených do 50m rozprostření ornice v předepsané tloušťce ve svahu přes 1:5</t>
  </si>
  <si>
    <t>83</t>
  </si>
  <si>
    <t>18232</t>
  </si>
  <si>
    <t>ROZPROSTŘENÍ ORNICE V ROVINĚ V TL DO 0,15M</t>
  </si>
  <si>
    <t>Úprava území – Rozprostření humózní zeminy v rovině tl. 150mm včetně urovnání 
=4,00m2+43,50m2+5,50m2+9,50m2+5,00m2+0,50m2 
(Plocha vypočtena z výkresu D.1.1.1.02.01 - Situace + vytyčení)</t>
  </si>
  <si>
    <t>4+43,5+5,5+9,5+5+0,5=68,000 [A]</t>
  </si>
  <si>
    <t>položka zahrnuje:  
nutné přemístění ornice z dočasných skládek vzdálených do 50m rozprostření ornice v předepsané tloušťce v rovině a ve svahu do 1:5</t>
  </si>
  <si>
    <t>85</t>
  </si>
  <si>
    <t>18241</t>
  </si>
  <si>
    <t>ZALOŽENÍ TRÁVNÍKU RUČNÍM VÝSEVEM</t>
  </si>
  <si>
    <t>Úprava území – Založení trávníku ručním výsevem protierozní směsi, včetně uválcování a 1 pokosení  
=1,00m2*1,2+4,00m2+43,50m2+5,50m2+0,50m2*1,4+2,50m2*1,1+9,50m2+5,00m2+3,00m2*1,2+2,50m2*1,1+0,50m2 
(Plocha vypočtena z výkresu D.1.1.1.02.01 - Situace + vytyčení)</t>
  </si>
  <si>
    <t>1*1,2+4+43,5+5,5+0,5*1,4+2,5*1,1+9,5+5+3*1,2+2,5*1,1+0,5=79,000 [A]</t>
  </si>
  <si>
    <t>Zahrnuje dodání předepsané travní směsi, její výsev na ornici, zalévání, první pokosení, to vše  
bez ohledu na sklon terénu</t>
  </si>
  <si>
    <t>86</t>
  </si>
  <si>
    <t>18247</t>
  </si>
  <si>
    <t>OŠETŘOVÁNÍ TRÁVNÍKU</t>
  </si>
  <si>
    <t>Úprava území – Kosení, odplevelení a zálivka trávníků po dobu dle požadavků investora a SoD 
=1,00m2*1,2+4,00m2+43,50m2+5,50m2+0,50m2*1,4+2,50m2*1,1+9,50m2+5,00m2+3,00m2*1,2+2,50m2*1,1+0,50m2 
(Plocha vypočtena z výkresu D.1.1.1.02.01 - Situace + vytyčení)</t>
  </si>
  <si>
    <t>Zahrnuje pokosení se shrabáním, naložení shrabků na dopravní prostředek, s odvozem a se složením, to vše bez ohledu na sklon terénu  
zahrnuje nutné zalití a hnojení</t>
  </si>
  <si>
    <t>Základy</t>
  </si>
  <si>
    <t>30</t>
  </si>
  <si>
    <t>212635</t>
  </si>
  <si>
    <t>TRATIVODY KOMPL Z TRUB Z PLAST HM DN DO 150MM, RÝHA TŘ I</t>
  </si>
  <si>
    <t>Drenáž - Žebro o šířce 0,20-0,60m a výšce 0,50-0,60m. Drenážní žebro bude vždy tvořeno - drenážní troubou DN=150mm vhodnou do dynamicky zatížených konstrukcí, která bude uložena na podkladní beton C12/15-X0 tl. 100mm, drenážní trouba bude obsypána štěrkem fr. 11/22mm, včetně případného zavíčkování konců drenážní trouby a připojení do přípojek uličních vpustí 
=27,10m+24,30m+22,20m+22,90m 
(Délka vypočtena z výkresu D.1.1.1.02.01 - Situace + vytyčení)</t>
  </si>
  <si>
    <t>27,1+24,3+22,2+22,9=96,500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</si>
  <si>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</si>
  <si>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31</t>
  </si>
  <si>
    <t>21361</t>
  </si>
  <si>
    <t>DRENÁŽNÍ VRSTVY Z GEOTEXTILIE</t>
  </si>
  <si>
    <t>Drenáž - Trativodní žebro zabalené do filtrační geotextílie 300g/m2. 
=(27,10m+24,30m+22,20m+22,90m)*2,00m 
(Délka vypočtena z výkresu D.1.1.1.02.01 - Situace + vytyčení)</t>
  </si>
  <si>
    <t>(27,1+24,3+22,2+22,9)*2=193,000 [A]</t>
  </si>
  <si>
    <t>Položka zahrnuje:  
- dodávku předepsané geotextilie (včetně nutných přesahů) pro drenážní vrstvu, včetně mimostaveništní a vnitrostaveništní dopravy  
- provedení drenážní vrstvy předepsaných rozměrů a předepsaného tvaru</t>
  </si>
  <si>
    <t>Vodorovné konstrukce</t>
  </si>
  <si>
    <t>63</t>
  </si>
  <si>
    <t>451314</t>
  </si>
  <si>
    <t>PODKLADNÍ A VÝPLŇOVÉ VRSTVY Z PROSTÉHO BETONU C25/30</t>
  </si>
  <si>
    <t>Konstrukce sjezdu - Odvodňovací žlab, betonové lože z betonu C25/30-XF3 min. tl. 150mm 
=2*4,00m*0,15m2 
(Kubatura vypočtena z výkresu D.1.1.1.02.01 - Situace + vytyčení)</t>
  </si>
  <si>
    <t>2*4*0,15=1,200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</si>
  <si>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</si>
  <si>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78</t>
  </si>
  <si>
    <t>Odvodnění - Lože kamenné dlažby z prostého betonu C25/30 min. tl. 150mm, včetně obetonování dlažby šířky 100mm 
=4,50m2*0,15m+(2,20m*1,2+2,00m+2,00m+2,00m)*0,10m*0,25m 
(Kubatura vypočtena z výkresu D.1.1.1.02.01 - Situace + vytyčení)</t>
  </si>
  <si>
    <t>4,5*0,15+(2,2*1,2+2+2+2)*0,1*0,25=0,891 [A]</t>
  </si>
  <si>
    <t>79</t>
  </si>
  <si>
    <t>465512</t>
  </si>
  <si>
    <t>DLAŽBY Z LOMOVÉHO KAMENE NA MC</t>
  </si>
  <si>
    <t>Odvodnění - Dlažba z lomového kamene tl. 250mm + spáry zatřeny spárovací hmotou 
=4,00m2*0,25m 
(Kubatura vypočtena z výkresu D.1.1.1.02.01 - Situace + vytyčení)</t>
  </si>
  <si>
    <t>4*0,25=1,000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</si>
  <si>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</si>
  <si>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</si>
  <si>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33</t>
  </si>
  <si>
    <t>56226</t>
  </si>
  <si>
    <t>VOZOVKOVÉ VRSTVY Z MATERIÁLŮ STABIL VÁPNEM TL DO 300MM</t>
  </si>
  <si>
    <t>Sanace podloží - Sanace podloží vozovky silnice  - Zemina upravená vápnem v tl. 300mm 
Pokud by nebyly splněny požadované parametry na zemní pláni - bude přistoupeno k návrhu sanace aktivní zóny na základě naměřených výsledků zatěžovacích zkoušek. Na základě návrhu sanace proveden nejprve zkušební zkušení úsek. Rozměr zkušebního úseku určí TDI. Počet zkoušek určí TDI 
=6,20m*2,20m+6,20m*5,00m+6,20m*7,80m+6,20m*7,30m+6,20m*0,70m+6,20m*2,10m+6,20m*5,00m+6,20m*5,30m+6,20m*2,00m+6,20m*3,90m+6,10m*3,00m 
(Plocha vypočtena z výkresu D.1.1.1.02.01 - Situace + vytyčení)</t>
  </si>
  <si>
    <t>6,2*2,2+6,2*5+6,2*7,8+6,2*7,3+6,2*0,7+6,2*2,1+6,2*5+6,2*5,3+6,2*2+6,2*3,9+6,1*3=274,360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</si>
  <si>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</si>
  <si>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35</t>
  </si>
  <si>
    <t>56330</t>
  </si>
  <si>
    <t>VOZOVKOVÉ VRSTVY ZE ŠTĚRKODRTI</t>
  </si>
  <si>
    <t>Konstrukce vozovky - Štěrkodrť ŠDa 0/63 tl. min. 150mm 
=0,30m2*3,00m+1,20m2*2,20m+1,20m2*5,00m+1,20m2*7,80m+1,20m2*7,30m+1,20m2*4,90m+1,20m2*6,50m+1,20m2*5,00m+1,30m*5,30m+1,20m2*2,00m+1,20m2*3,90m+1,20m2*3,00m (silnice) 
=66,00m2*0,15m (místní komunikace) 
(Kubatura vypočtena z výkresu D.1.1.1.02.01 - Situace + vytyčení)</t>
  </si>
  <si>
    <t>0,3*3+1,2*2,2+1,2*5+1,2*7,8+1,2*7,3+1,2*4,9+1,2*6,5+1,2*5+1,3*5,3+1,2*2+1,2*3,9+1,2*3+66*0,15=74,810 [A]</t>
  </si>
  <si>
    <t>- dodání kameniva předepsané kvality a zrnitosti  
- rozprostření a zhutnění vrstvy v předepsané tloušťce  
- zřízení vrstvy bez rozlišení šířky, pokládání vrstvy po etapách  
- nezahrnuje postřiky, nátěry</t>
  </si>
  <si>
    <t>36</t>
  </si>
  <si>
    <t>Konstrukce vozovky - Štěrkodrť ŠDa 0/32 tl. min. 200mm a 150mm 
=0,20m2*3,00m+1,30m2*2,20m+1,30m2*5,00m+1,30m2*7,80m+1,30m2*7,30m+1,30m2*4,90m+1,40m2*6,50m+1,40m2*5,00m+1,30m*5,30m+1,50m2*2,00m+1,50m2*3,90m+1,40m2*3,00m (silnice tl. 200mm) 
=68,20m2*0,15m (místní komunikace tl. 150mm) 
(Kubatura vypočtena z výkresu D.1.1.1.02.01 - Situace + vytyčení)</t>
  </si>
  <si>
    <t>0,2*3+1,3*2,2+1,3*5+1,3*7,8+1,3*7,3+1,3*4,9+1,4*6,5+1,4*5+1,3*5,3+1,5*2+1,5*3,9+1,4*3+68,2*0,15=82,230 [A]</t>
  </si>
  <si>
    <t>56</t>
  </si>
  <si>
    <t>56333</t>
  </si>
  <si>
    <t>VOZOVKOVÉ VRSTVY ZE ŠTĚRKODRTI TL. DO 150MM</t>
  </si>
  <si>
    <t>Konstrukce zpěvněné plochy - Štěrkodrť ŠDb 0/32 tl. min. 150mm 
=3,00m2 
(Plocha vypočtena z výkresu D.1.1.1.02.01 - Situace + vytyčení)</t>
  </si>
  <si>
    <t>3=3,000 [A]</t>
  </si>
  <si>
    <t>61</t>
  </si>
  <si>
    <t>56334</t>
  </si>
  <si>
    <t>VOZOVKOVÉ VRSTVY ZE ŠTĚRKODRTI TL. DO 200MM</t>
  </si>
  <si>
    <t>Konstrukce sjezdu - Nezpevněný sjezd, štěrkodrť ŠDb 0/32 tl. min. 200mm 
=18,50m2 
(Plocha vypočtena z výkresu D.1.1.1.02.01 - Situace + vytyčení)</t>
  </si>
  <si>
    <t>18,5=18,500 [A]</t>
  </si>
  <si>
    <t>58</t>
  </si>
  <si>
    <t>56335</t>
  </si>
  <si>
    <t>VOZOVKOVÉ VRSTVY ZE ŠTĚRKODRTI TL. DO 250MM</t>
  </si>
  <si>
    <t>Konstrukce sjezdu - Štěrkodrť ŠDb 0/32 tl. min. 250mm 
=54,00m2 
(Plocha vypočtena z výkresu D.1.1.1.02.01 - Situace + vytyčení)</t>
  </si>
  <si>
    <t>54=54,000 [A]</t>
  </si>
  <si>
    <t>51</t>
  </si>
  <si>
    <t>56932</t>
  </si>
  <si>
    <t>ZPEVNĚNÍ KRAJNIC ZE ŠTĚRKODRTI TL. DO 100MM</t>
  </si>
  <si>
    <t>Nezpevněná krajnice ze štěrkodrti fr.0/32mm tl. 100mm 
=(34,80m+21,10m+9,90m)*1,00m 
(Plocha vypočtena z výkresu D.1.1.1.02.01 - Situace + vytyčení)</t>
  </si>
  <si>
    <t>(34,8+21,1+9,9)*1=65,800 [A]</t>
  </si>
  <si>
    <t>- dodání kameniva předepsané kvality a zrnitosti  
- rozprostření a zhutnění vrstvy v předepsané tloušťce  
- zřízení vrstvy bez rozlišení šířky, pokládání vrstvy po etapách</t>
  </si>
  <si>
    <t>37</t>
  </si>
  <si>
    <t>572123</t>
  </si>
  <si>
    <t>INFILTRAČNÍ POSTŘIK Z EMULZE DO 1,0KG/M2</t>
  </si>
  <si>
    <t>Konstrukce vozovky - Infiltrační postřik kationaktivní emulzí PI-E (1,00kg/m2) 
=359,00m2 (silnice) 
=70,00m2 (místní komunikace) 
(Plocha vypočtena z výkresu D.1.1.1.02.01 - Situace + vytyčení)</t>
  </si>
  <si>
    <t>359+70=429,000 [A]</t>
  </si>
  <si>
    <t>- dodání všech předepsaných materiálů pro postřiky v předepsaném množství  
- provedení dle předepsaného technologického předpisu  
- zřízení vrstvy bez rozlišení šířky, pokládání vrstvy po etapách  
- úpravu napojení, ukončení</t>
  </si>
  <si>
    <t>40</t>
  </si>
  <si>
    <t>572213</t>
  </si>
  <si>
    <t>SPOJOVACÍ POSTŘIK Z EMULZE DO 0,5KG/M2</t>
  </si>
  <si>
    <t>Konstrukce vozovky - Spojovací postřik kationaktivní emulzí PS-E (0,40kg/m2) 
=1062,00m2+401,00m2 (silnice) 
=75,00m2 (místní komunikace) 
(Plocha vypočtena z výkresu D.1.1.1.02.01 - Situace + vytyčení)</t>
  </si>
  <si>
    <t>1062+401+75=1 538,000 [A]</t>
  </si>
  <si>
    <t>46</t>
  </si>
  <si>
    <t>57475</t>
  </si>
  <si>
    <t>VOZOVKOVÉ VÝZTUŽNÉ VRSTVY Z GEOMŘÍŽOVINY</t>
  </si>
  <si>
    <t>Konstrukce vozovky - Geokompozit, min. pevnost 70kN/m, umístěna nad opěry mostu a vedení plynovodu 
=2*6,80m*2,00m+8,50m*1,50m 
(Délka vypočtena z výkresu D.1.1.1.02.01 - Situace + vytyčení)</t>
  </si>
  <si>
    <t>2*6,8*2+8,5*1,5=39,950 [A]</t>
  </si>
  <si>
    <t>- dodání geomříže v požadované kvalitě a v množství včetně přesahů (přesahy započteny v jednotkové ceně)  
- očištění podkladu  
- pokládka geomříže dle předepsaného technologického předpisu</t>
  </si>
  <si>
    <t>42</t>
  </si>
  <si>
    <t>574A34</t>
  </si>
  <si>
    <t>ASFALTOVÝ BETON PRO OBRUSNÉ VRSTVY ACO 11+, 11S TL. 40MM</t>
  </si>
  <si>
    <t>Konstrukce vozovky - Asfaltový beton pro obrusné vrstvy ACO 11+ tl. 40mm 
=1062,00m2 (silnice) 
=75,00m2 (místní komunikace) 
(Plocha vypočtena z výkresu D.1.1.1.02.01 - Situace + vytyčení)</t>
  </si>
  <si>
    <t>1062+75=1 137,000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</si>
  <si>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</si>
  <si>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41</t>
  </si>
  <si>
    <t>574C56</t>
  </si>
  <si>
    <t>ASFALTOVÝ BETON PRO LOŽNÍ VRSTVY ACL 16+, 16S TL. 60MM</t>
  </si>
  <si>
    <t>Konstrukce vozovky - Asfaltový beton pro ložné vrstvy ACL 16+ tl. 60mm 
=401,00m2 
(Plocha vypočtena z výkresu D.1.1.1.02.01 - Situace + vytyčení)</t>
  </si>
  <si>
    <t>401=401,000 [A]</t>
  </si>
  <si>
    <t>39</t>
  </si>
  <si>
    <t>574E46</t>
  </si>
  <si>
    <t>ASFALTOVÝ BETON PRO PODKLADNÍ VRSTVY ACP 16+, 16S TL. 50MM</t>
  </si>
  <si>
    <t>Konstrukce vozovky - Asfaltový beton pro podkladní vrstvy ACP 16+ tl. 50mm 
=70,00m2 (místní komunikace) 
(Plocha vypočtena z výkresu D.1.1.1.02.01 - Situace + vytyčení)</t>
  </si>
  <si>
    <t>70=70,000 [A]</t>
  </si>
  <si>
    <t>38</t>
  </si>
  <si>
    <t>574E88</t>
  </si>
  <si>
    <t>ASFALTOVÝ BETON PRO PODKLADNÍ VRSTVY ACP 22+, 22S TL. 90MM</t>
  </si>
  <si>
    <t>Konstrukce vozovky - Asfaltový beton pro podkladní vrstvy ACP 22+ tl. 90mm 
=359,00m2 (silnice) 
(Plocha vypočtena z výkresu D.1.1.1.02.01 - Situace + vytyčení)</t>
  </si>
  <si>
    <t>359=359,000 [A]</t>
  </si>
  <si>
    <t>55</t>
  </si>
  <si>
    <t>58252</t>
  </si>
  <si>
    <t>DLÁŽDĚNÉ KRYTY Z BETONOVÝCH DLAŽDIC DO LOŽE Z MC</t>
  </si>
  <si>
    <t>Konstrukce vozovky - Betonová silniční přídlažba 500x250x80mm, včetně osazení do betonového lože z betonu C25/30-XF3 
=(11,50m+12,00m)*0,25m 
(Plocha vypočtena z výkresu D.1.1.1.02.01 - Situace + vytyčení)</t>
  </si>
  <si>
    <t>(11,5+12)*0,25=5,875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</si>
  <si>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</si>
  <si>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60</t>
  </si>
  <si>
    <t>582612</t>
  </si>
  <si>
    <t>KRYTY Z BETON DLAŽDIC SE ZÁMKEM ŠEDÝCH TL 80MM DO LOŽE Z KAM</t>
  </si>
  <si>
    <t>Konstrukce sjezdu - Betonová zámková dlažba tl. 80mm, včetně vyplnění jemným  křemičitým pískem, včetně včetně lože dlažby z drti fr. 6/8mm tl. min. 40mm 
=14,00m2 
(Plocha vypočtena z výkresu D.1.1.1.02.01 - Situace + vytyčení)</t>
  </si>
  <si>
    <t>14=14,000 [A]</t>
  </si>
  <si>
    <t>57</t>
  </si>
  <si>
    <t>587205</t>
  </si>
  <si>
    <t>PŘEDLÁŽDĚNÍ KRYTU Z BETONOVÝCH DLAŽDIC</t>
  </si>
  <si>
    <t>Konstrukce zpěvněné plochy - Rozebrání betonové dlažby včetně očištění a uložení na palety v obvodu stavby, pokládka betonové dlažby tl. 60 mm do lože z hrubého drceného kameniva frakce 6/8 mm tl. 30 mm, včetně vyplnění spár jemným  křemičitým pískem 
=3,00m2 
(Plocha vypočtena z výkresu D.1.1.1.02.01 - Situace + vytyčení)</t>
  </si>
  <si>
    <t>3=3,000 [A]3</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</si>
  <si>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</si>
  <si>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59</t>
  </si>
  <si>
    <t>587206</t>
  </si>
  <si>
    <t>PŘEDLÁŽDĚNÍ KRYTU Z BETONOVÝCH DLAŽDIC SE ZÁMKEM</t>
  </si>
  <si>
    <t>Konstrukce sjezdu - Rozebrání betonové zámkové dlažby včetně očištění a uložení na palety v obvodu stavby, pokládka betonové zámkové dlažby tl. 80 mm do lože z hrubého drceného kameniva frakce 6/8 mm tl. 40 mm, včetně vyplnění spár jemným  křemičitým pískem 
=40,00m2 
(Plocha vypočtena z výkresu D.1.1.1.02.01 - Situace + vytyčení)</t>
  </si>
  <si>
    <t>40=40,000 [A]</t>
  </si>
  <si>
    <t>Úpravy povrchů, podlahy, výplně otvorů</t>
  </si>
  <si>
    <t>77</t>
  </si>
  <si>
    <t>626211</t>
  </si>
  <si>
    <t>REPROFILACE VODOROVNÝCH PLOCH SHORA SANAČNÍ MALTOU JEDNOVRST TL 10MM</t>
  </si>
  <si>
    <t>Odvodnění - Úprava seříznutých ploch hrdlových trub sanační maltou 
=0,18m+0,32m+0,18m*1,2 
(Plocha vypočtena z výkresu D.1.1.1.02.01 - Situace + vytyčení)</t>
  </si>
  <si>
    <t>0,18+0,32*1,2+0,18*1,2=0,780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</si>
  <si>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</si>
  <si>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8</t>
  </si>
  <si>
    <t>Potrubí</t>
  </si>
  <si>
    <t>70</t>
  </si>
  <si>
    <t>82445</t>
  </si>
  <si>
    <t>POTRUBÍ Z TRUB ŽELEZOBETONOVÝCH DN DO 300MM</t>
  </si>
  <si>
    <t>Odvodnění - Prodloužení stávajícího propustku z betonových trub DN=300mm, uložení do betonového lože a na betonové podkladky 
=3,00m 
(Délka vypočtena z výkresu D.1.1.1.02.01 - Situace + vytyčení)</t>
  </si>
  <si>
    <t>5=5,000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</si>
  <si>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</si>
  <si>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65</t>
  </si>
  <si>
    <t>87427</t>
  </si>
  <si>
    <t>POTRUBÍ Z TRUB PLASTOVÝCH ODPADNÍCH DN DO 100MM</t>
  </si>
  <si>
    <t>Konstrukce sjezdu - Odvodňovací žlab, přípojky z plastových trub DN=100mm vhodnou do dynamicky zatížených konstrukcí, které budou uloženy na pískový podsyp tl.100mm, včetně připojení do betonového propustku 
=2*2,40m 
(Délka vypočtena z výkresu D.1.1.1.02.01 - Situace + vytyčení)</t>
  </si>
  <si>
    <t>2*2,4=4,800 [A]</t>
  </si>
  <si>
    <t>71</t>
  </si>
  <si>
    <t>87445</t>
  </si>
  <si>
    <t>POTRUBÍ Z TRUB PLASTOVÝCH ODPADNÍCH DN DO 300MM</t>
  </si>
  <si>
    <t>Odvodnění - Plastové trouby DN=300mm vhodné do dynamicky zatížených konstrukcí, které budou uloženy na pískový podsyp tl.100mm 
=11,00m+4,50m 
(Délka vypočtena z výkresu D.1.1.1.02.01 - Situace + vytyčení)</t>
  </si>
  <si>
    <t>11+4,5=15,500 [A]</t>
  </si>
  <si>
    <t>72</t>
  </si>
  <si>
    <t>87457</t>
  </si>
  <si>
    <t>POTRUBÍ Z TRUB PLASTOVÝCH ODPADNÍCH DN DO 500MM</t>
  </si>
  <si>
    <t>Odvodnění - Úprava vyústění děšťové kanalizace z plastových trub DN=500mm vhodné do dynamicky zatížených konstrukcí, které budou uloženy na pískový podsyp tl.100mm 
=5,00m 
(Délka vypočtena z výkresu D.1.1.1.02.01 - Situace + vytyčení)</t>
  </si>
  <si>
    <t>69</t>
  </si>
  <si>
    <t>894145</t>
  </si>
  <si>
    <t>ŠACHTY KANALIZAČNÍ Z BETON DÍLCŮ NA POTRUBÍ DN DO 300MM</t>
  </si>
  <si>
    <t>Odvodnění - Nové šachty dešťové kanalizace DN=1000mm z betonových dílců (litinový poklop, vyrovnávací prstence, šachtový kónus, šachtové skruže a šachtového dna), včetně úpravy základové spáry, podkladního betonu C12/15 tl. 150mm a napojení trub 
=1ks 
(Počet vypočten z výkresu D.1.1.1.02.01 - Situace + vytyčení)</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</si>
  <si>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</si>
  <si>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67</t>
  </si>
  <si>
    <t>89712</t>
  </si>
  <si>
    <t>VPUSŤ KANALIZAČNÍ ULIČNÍ KOMPLETNÍ Z BETONOVÝCH DÍLCŮ</t>
  </si>
  <si>
    <t>Odvodnění - Uliční vpusti z betonových dílců (litinový poklop, vyrovnávací prstence, kalový koš, skruže a dno s kalovým protorem), včetně úpravy základové spáry a podkladního betonu C12/15 tl. 150mm 
=2ks 
(Počet vypočten z výkresu D.1.1.1.02.01 - Situace + vytyčení)</t>
  </si>
  <si>
    <t>2=2,000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</si>
  <si>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</si>
  <si>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62</t>
  </si>
  <si>
    <t>897542</t>
  </si>
  <si>
    <t>VPUSŤ ODVOD ŽLABŮ Z POLYMERBETONU SV. ŠÍŘKY DO 150MM</t>
  </si>
  <si>
    <t>Konstrukce sjezdu - Odvodňovací žlab z polymerbetonu, opatřen demontovatelnou mříží z kompozitního materiáu, kterou lze přikotvit. Odvodňovací žlab bude šířky min. 200mm, délky 4,00m 
=2ks 
(Počet vypočten z výkresu D.1.1.1.02.01 - Situace + vytyčení)</t>
  </si>
  <si>
    <t>položka zahrnuje dodávku a osazení předepsaného dílce včetně mříže nezahrnuje předepsané podkladní konstrukce</t>
  </si>
  <si>
    <t>50</t>
  </si>
  <si>
    <t>89921</t>
  </si>
  <si>
    <t>VÝŠKOVÁ ÚPRAVA POKLOPŮ</t>
  </si>
  <si>
    <t>Konstrukce vozovky - Výšková úprava poklopů šachet 
=6ks 
(Počet vypočten z výkresu D.1.1.1.02.01 - Situace + vytyčení)</t>
  </si>
  <si>
    <t>6=6,000 [A]</t>
  </si>
  <si>
    <t>- položka výškové úpravy zahrnuje všechny nutné práce a materiály pro zvýšení nebo snížení zařízení (včetně nutné úpravy stávajícího povrchu vozovky nebo chodníku).</t>
  </si>
  <si>
    <t>49</t>
  </si>
  <si>
    <t>89922</t>
  </si>
  <si>
    <t>VÝŠKOVÁ ÚPRAVA MŘÍŽÍ</t>
  </si>
  <si>
    <t>Konstrukce vozovky - Výšková úprava mříží uličních vpustí 
=2ks 
(Počet vypočten z výkresu D.1.1.1.02.01 - Situace + vytyčení)</t>
  </si>
  <si>
    <t>48</t>
  </si>
  <si>
    <t>89923</t>
  </si>
  <si>
    <t>VÝŠKOVÁ ÚPRAVA KRYCÍCH HRNCŮ</t>
  </si>
  <si>
    <t>Konstrukce vozovky - Výškové úprava hrnců, inženýrských sítí 
=3ks 
(Počet vypočten z výkresu D.1.1.1.02.01 - Situace + vytyčení)</t>
  </si>
  <si>
    <t>Ostatní konstrukce a práce</t>
  </si>
  <si>
    <t>87</t>
  </si>
  <si>
    <t>91355</t>
  </si>
  <si>
    <t>EVIDENČNÍ ČÍSLO MOSTU</t>
  </si>
  <si>
    <t>Dopravní značení a zařízení - Dodávka a montáž nového dopravního značení včetně nerezového spojovacího materiálu třídy A4 
„Ev.č.mostu“ - 1ks 
=1ks 
(Počet vypočten z výkresu D.1.1.1.02.05 - Situace dopravního značení)</t>
  </si>
  <si>
    <t>položka zahrnuje štítek s evidenčním číslem mostu, sloupek dopravní značky včetně osazení  
a nutných zemních prací a zabetonování</t>
  </si>
  <si>
    <t>15</t>
  </si>
  <si>
    <t>914113</t>
  </si>
  <si>
    <t>DOPRAVNÍ ZNAČKY ZÁKLADNÍ VELIKOSTI OCELOVÉ NEREFLEXNÍ - DEMONTÁŽ</t>
  </si>
  <si>
    <t>Bourací práce - Odstranění stávajícího dopravního značení, včetně odvozu na skládku investora (KSUS Dolínek) do vzdálenosti 13ti km 
A 6a - „Zúžená vozovka (z obou stran)“ - 1ks 
B 13 - „Zákaz vjezdu vozidel, jejichž okamžitá hmotnost přesahuje vyznačenou mez“ - 2ks 
B 20a-30 - „Nejvyšší povolená rychlost“ - 1ks 
B 21a - „Zákaz předjíždění“ - 1ks 
B 26 - „Konec všech zákazů“ - 2ks 
C 4b - „Přikázaný směr objíždění vlevo“ - 2ks 
E 5 - „Dodatková tabulka - Celková hmotnost“ - 1ks 
P 7 - „Přednost protijedoucím vozidlům“ - 1ks 
P 8 - „Přednost před protijedoucími vozidly“ - 1ks 
=1ks+2ks+1ks+1ks+2ks+2ks+1ks+1ks+1ks 
(Počet vypočten z výkresu D.1.1.2.05 - Situace dopravního značení)</t>
  </si>
  <si>
    <t>1+2+1+1+2+2+1+1+1=12,000 [A]</t>
  </si>
  <si>
    <t>Položka zahrnuje odstranění, demontáž a odklizení materiálu s odvozem na předepsané  
místo</t>
  </si>
  <si>
    <t>16</t>
  </si>
  <si>
    <t>Bourací práce - Odstranění stávajícího dopravního značení, včetně uložení v obvodu stavby pro opětovné osazení 
„Ev.č.mostu“ - 1ks 
P 2 - „Hlavní pozemní komunikace“ - 1ks 
=1ks+1ks 
(Počet vypočten z výkresu D.1.1.1.02.05 - Situace dopravního značení)</t>
  </si>
  <si>
    <t>1+1=2,000 [A]</t>
  </si>
  <si>
    <t>88</t>
  </si>
  <si>
    <t>914122</t>
  </si>
  <si>
    <t>DOPRAVNÍ ZNAČKY ZÁKLADNÍ VELIKOSTI OCELOVÉ FÓLIE TŘ 1 - MONTÁŽ S
PŘEMÍSTĚNÍM</t>
  </si>
  <si>
    <t>Dopravní značení a zařízení - Přesun a montáž stávajících dopravního značení včetně nerezového spojovacího materiálu třídy A4 
„Ev.č.mostu“ - 1ks 
P 2 - „Hlavní pozemní komunikace“ - 1ks 
=1ks+1ks 
(Počet vypočten z výkresu D.1.1.1.02.05 - Situace dopravního značení)</t>
  </si>
  <si>
    <t>položka zahrnuje:  
- dopravu demontované značky z dočasné skládky  
- osazení a montáž značky na místě určeném projektem  
- nutnou opravu poškozených částí nezahrnuje dodávku značky</t>
  </si>
  <si>
    <t>89</t>
  </si>
  <si>
    <t>914921</t>
  </si>
  <si>
    <t>SLOUPKY A STOJKY DOPRAVNÍCH ZNAČEK Z OCEL TRUBEK DO PATKY - DODÁVKA A
MONTÁŽ</t>
  </si>
  <si>
    <t>Dopravní značení a zařízení - Nové sloupky stávajících dopravního značení a zařízení, včetně PKO a patky z betonu C25/30 o rozměrech 0,40x0,40x0,80m 
=1ks 
(Počet vypočten z výkresu D.1.1.1.02.05 - Situace dopravního značení)</t>
  </si>
  <si>
    <t>položka zahrnuje:  
- sloupky a upevňovací zařízení včetně jejich osazení (betonová patka, zemní práce)</t>
  </si>
  <si>
    <t>17</t>
  </si>
  <si>
    <t>914923</t>
  </si>
  <si>
    <t>SLOUPKY A STOJKY DZ Z OCEL TRUBEK DO PATKY DEMONTÁŽ</t>
  </si>
  <si>
    <t>Bourací práce - Odstranění sloupků stávajícího dopravního značení, včetně očištění a odvozu na skládku investora (KSUS Dolínek) do vzdálenosti 13ti km 
=8ks 
(Počet vypočten z výkresu D.1.1.1.02.05 - Situace dopravního značení)</t>
  </si>
  <si>
    <t>90</t>
  </si>
  <si>
    <t>915111</t>
  </si>
  <si>
    <t>VODOROVNÉ DOPRAVNÍ ZNAČENÍ BARVOU HLADKÉ - DODÁVKA A POKLÁDKA</t>
  </si>
  <si>
    <t>Dopravní značení a zařízení - Vodorovné dopravní značení - značení bílou barvou 
V2b 3,0/1,5/0,125 =34*3,00m*0,125m 
(Počet vypočten z výkresu D.1.1.1.02.05 - Situace dopravního značení)</t>
  </si>
  <si>
    <t>34*3*0,125=12,750 [A]</t>
  </si>
  <si>
    <t>položka zahrnuje:  
- dodání a pokládku nátěrového materiálu (měří se pouze natíraná plocha)  
- předznačení a reflexní úpravu</t>
  </si>
  <si>
    <t>91</t>
  </si>
  <si>
    <t>915221</t>
  </si>
  <si>
    <t>VODOR DOPRAV ZNAČ PLASTEM STRUKTURÁLNÍ NEHLUČNÉ - DOD A POKLÁDKA</t>
  </si>
  <si>
    <t>Dopravní značení a zařízení - Vodorovné dopravní značení - značení strukturovaným plastem 
V2b 3,0/1,5/0,125 =34*3,00m*0,125m 
(Počet vypočten z výkresu D.1.1.1.02.05 - Situace dopravního značení)</t>
  </si>
  <si>
    <t>18</t>
  </si>
  <si>
    <t>916623</t>
  </si>
  <si>
    <t>VODÍCÍ STĚNY Z DÍLCŮ BETON - DEMONTÁŽ</t>
  </si>
  <si>
    <t>Bourací práce - Odstranění stávajícÍ vodící stěny z betonových dílců, včetně odvozu na skládku investora (KSUS Dolínek) do vzdálenosti 13ti km 
=2*10,00m 
(Počet vypočten z výkresu D.1.1.1.02.01 - Situace + vytyčení)</t>
  </si>
  <si>
    <t>2*10=20,000 [A]</t>
  </si>
  <si>
    <t>Položka zahrnuje odstranění, demontáž a odklizení zařízení s odvozem na předepsané místo. V položce se vykazují dočasné prefabrikované vodící betonové stěny výšky max. 60cm.  
Dočasné vodící stěny z prefabrikovaných betonových svodidel standardních výšek se vykazují v položkách 911**3.</t>
  </si>
  <si>
    <t>52</t>
  </si>
  <si>
    <t>917223</t>
  </si>
  <si>
    <t>SILNIČNÍ A CHODNÍKOVÉ OBRUBY Z BETONOVÝCH OBRUBNÍKŮ ŠÍŘ 100MM</t>
  </si>
  <si>
    <t>Obrubníky - Betonové chodníkové obrubníky 100x250x1000mm, včetně osazení do betonového lože s bočními opěrami z  betonu C25/30-XF3, včetně řezání obrub a případných úprav styčných spár MC 
=4,00m+4,00m+10,00m 
(Délka vypočtena z výkresu D.1.1.1.02.01 - Situace + vytyčení)</t>
  </si>
  <si>
    <t>4+4+10=18,000 [A]</t>
  </si>
  <si>
    <t>Položka zahrnuje:  
dodání a pokládku betonových obrubníků o rozměrech předepsaných zadávací dokumentací betonové lože i boční betonovou opěrku.</t>
  </si>
  <si>
    <t>53</t>
  </si>
  <si>
    <t>917224</t>
  </si>
  <si>
    <t>SILNIČNÍ A CHODNÍKOVÉ OBRUBY Z BETONOVÝCH OBRUBNÍKŮ ŠÍŘ 150MM</t>
  </si>
  <si>
    <t>Obrubníky - Betonové silniční obrubníky 150x250x1000mm, včetně náběhových 150x150/250x1000mm, osazení do betonového lože s bočními opěrami z  betonu C25/30-XF3, včetně řezání obrub a případných úprav styčných spár MC 
=11,00m+2,00m+1,00m 
(Délka vypočtena z výkresu D.1.1.1.02.01 - Situace + vytyčení)</t>
  </si>
  <si>
    <t>11+2+1=14,000 [A]</t>
  </si>
  <si>
    <t>54</t>
  </si>
  <si>
    <t>Obrubníky - Betonové silniční obrubníky nájezdové 150x150x1000mm, včetně osazení do betonového lože s bočními opěrami z  betonu C25/30-XF3, včetně řezání obrub a případných úprav styčných spár MC 
=15,00m+4,50m 
(Délka vypočtena z výkresu D.1.1.1.02.01 - Situace + vytyčení)</t>
  </si>
  <si>
    <t>15+4,5=19,500 [A]</t>
  </si>
  <si>
    <t>19</t>
  </si>
  <si>
    <t>919111</t>
  </si>
  <si>
    <t>ŘEZÁNÍ ASFALTOVÉHO KRYTU VOZOVEK TL DO 50MM</t>
  </si>
  <si>
    <t>Bourací práce -  Řezání vozovky kotoučovou pilou do hloubky 50mm 
=6,50m+5,00m+6,00m+9,00m+7,50m 
(Délka vypočtena z výkresu D.1.1.1.02.01 - Situace + vytyčení)</t>
  </si>
  <si>
    <t>6,5+5+6+9+7,5=34,000 [A]</t>
  </si>
  <si>
    <t>položka zahrnuje řezání vozovkové vrstvy v předepsané tloušťce, včetně spotřeby vody</t>
  </si>
  <si>
    <t>76</t>
  </si>
  <si>
    <t>919142</t>
  </si>
  <si>
    <t>ŘEZÁNÍ ŽELEZOBETONOVÝCH KONSTRUKCÍ TL DO 100MM</t>
  </si>
  <si>
    <t>Odvodnění - Seříznutí železobetonových prefabrikovaných hrdlových trub 
=1,80m+2,5m+1,80m*1,2 
(Délka vypočtena z výkresu D.1.1.1.02.01 - Situace + vytyčení)</t>
  </si>
  <si>
    <t>1,8+2,5+1,8*1,2=6,460 [A]</t>
  </si>
  <si>
    <t>položka zahrnuje řezání železobetonových konstrukcí v předepsané tloušťce, včetně spotřeby  
vody</t>
  </si>
  <si>
    <t>45</t>
  </si>
  <si>
    <t>931326</t>
  </si>
  <si>
    <t>TĚSNĚNÍ DILATAČ SPAR ASF ZÁLIVKOU MODIFIK PRŮŘ DO 800MM2</t>
  </si>
  <si>
    <t>Konstrukce vozovky - Úprava spár na obrusné vrstvě, u spár budou předehřáty okolní plochy, provede se zalití modifikovanou asfaltovou zálivkou 40x20mm (dle ČSN EN 14188-1) s přelivem 60mm, provede se povápnění 
=6,50m+2*6,80m+10,20m+10,30m+16,50m+5,00m+6,00m+6,50m+8,80m+7,50m 
(Délka vypočtena z výkresu D.1.1.1.02.01 - Situace + vytyčení)</t>
  </si>
  <si>
    <t>položka zahrnuje dodávku a osazení předepsaného materiálu, očištění ploch spáry před úpravou, očištění okolí spáry po úpravě  
nezahrnuje těsnící profil</t>
  </si>
  <si>
    <t>64</t>
  </si>
  <si>
    <t>9352A2</t>
  </si>
  <si>
    <t>PŘÍKOPOVÉ ŽLABY Z BETON TVÁRNIC ŠÍŘ DO 300MM DO BETONU TL 100MM</t>
  </si>
  <si>
    <t>Konstrukce sjezdu - Betonové žlabovky šířky 200mm, včetně osazení do betonového lože z betonu C25/30-XF3 min. tl. 150mm, včetně řezání prefabrikátů a případných úprav styčných spár MC 
=5,50m 
(Délka vypočtena z výkresu D.1.1.1.02.01 - Situace + vytyčení)</t>
  </si>
  <si>
    <t>5,5=5,500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</si>
  <si>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</si>
  <si>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43</t>
  </si>
  <si>
    <t>93818</t>
  </si>
  <si>
    <t>OČIŠTĚNÍ ASFALT VOZOVEK ZAMETENÍM</t>
  </si>
  <si>
    <t>Konstrukce vozovky - Očištění povrchu komunikace, včetně odvozu na skládku do vzdálenosti 15ti km a poplatku za uložení 
=1062,00m2 (silnice) 
=70,00m2 (místní komunikace) 
(Plocha vypočtena z výkresu D.1.1.1.02.01 - Situace + vytyčení)</t>
  </si>
  <si>
    <t>1062+70=1 132,000 [A]</t>
  </si>
  <si>
    <t>položka zahrnuje očištění předepsaným způsobem včetně odklizení vzniklého odpadu</t>
  </si>
  <si>
    <t>966345</t>
  </si>
  <si>
    <t>BOURÁNÍ PROPUSTŮ Z TRUB DN DO 300MM</t>
  </si>
  <si>
    <t>Bourací práce - Vybourání propustku z betonových trub DN=300mm, včetně odvozu na skládku do vzdálenosti 15ti km 
=11,00m 
=11,00m*0,20t=2,20t 
(Délka vypočtena z výkresu D.1.1.1.02.01 - Situace + vytyčení)</t>
  </si>
  <si>
    <t>11=11,000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</si>
  <si>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</si>
  <si>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96713</t>
  </si>
  <si>
    <t>VYBOURÁNÍ ČÁSTÍ KONSTRUKCÍ KAMENNÝCH NA MC</t>
  </si>
  <si>
    <t>Bourací práce - Vybourání kamenných konstrukcí z dlažebních kostek, včetně odvozu a likvidace v režii zhotovitele 
=2,50m*0,25m*1,00m (čelo propustku) 
=0,63m3*2,60t/m3=1,63t 
(Kubatura vypočtena z výkresu D.1.1.1.02.01 - Situace + vytyčení)</t>
  </si>
  <si>
    <t>2,5*0,25*1=0,625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</si>
  <si>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</si>
  <si>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967157</t>
  </si>
  <si>
    <t>VYBOURÁNÍ ČÁSTÍ KONSTRUKCÍ BETON S ODVOZEM DO 16KM</t>
  </si>
  <si>
    <t>Bourací práce - Vybourání betonových konstrukcí, včetně odvozu na skládku do vzdálenosti 15ti km 
=2*0,40m*0,40m*0,50m (patky zábradlí) 
=3*0,40m*0,40m*0,80m (patky dopr. značení) 
=1,50m*1,00m*0,50m+3,00m*1,00m*0,50m (čela propustku) 
=2,79m3*2,30t/m3=6,43t 
(Kubatura vypočtena z výkresu D.1.1.1.02.01 - Situace + vytyčení)</t>
  </si>
  <si>
    <t>2*0,4*0,4*0,5+3*0,4*0,4*0,8+1,5*1*0,5+3*1*0,5=2,794 [A]</t>
  </si>
  <si>
    <t>967182</t>
  </si>
  <si>
    <t>VYBOURÁNÍ ČÁSTÍ KONSTRUKCÍ KOVOVÝCH S ODVOZEM DO 2KM</t>
  </si>
  <si>
    <t>Bourací práce - Odstranění ocelového silničního zábradlí, včetně odvozu na skládku do vzdálenosti 2 km a likvidace v režii zhotovitele 
=3,00m*0,025t/m 
(Hnotnost vypočtena z výkresu D.1.1.1.02.01 - Situace + vytyčení)</t>
  </si>
  <si>
    <t>13</t>
  </si>
  <si>
    <t>969234</t>
  </si>
  <si>
    <t>VYBOURÁNÍ POTRUBÍ DN DO 200MM KANALIZAČ</t>
  </si>
  <si>
    <t>Bourací práce - Odstranění dotčené části dešťové kanalizace z plastových trub DN=200mm, včetně odvozu na skládku do vzdálenosti 3 km a poplatku za uložení 
=5,50m 
=5,50m*0,005t/m=0,03t 
(Délka vypočtena z výkresu D.1.1.1.02.01 - Situace + vytyčení)</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</si>
  <si>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</si>
  <si>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14</t>
  </si>
  <si>
    <t>969257</t>
  </si>
  <si>
    <t>VYBOURÁNÍ POTRUBÍ DN DO 500MM KANALIZAČ</t>
  </si>
  <si>
    <t>Odstranění dotčené části dešťové kanalizace z betonových trub DN=500mm, včetně odvozu na skládku do vzdálenosti 16ti km 
=5,00m 
=5,00m*0,40t/m=2,00t 
(Délka vypočtena z výkresu D.1.1.1.02.01 - Situace + vytyčení)</t>
  </si>
  <si>
    <t>SO 102</t>
  </si>
  <si>
    <t>CHODNÍKY</t>
  </si>
  <si>
    <t>Poplatky - Uložení stavební suti na skládku, včetně poplatku za uložení 
=32,26t 
(Viz položky č. 11352)</t>
  </si>
  <si>
    <t>32,26=32,260 [A]</t>
  </si>
  <si>
    <t>Poplatky - Uložení zeminy na skládku, včetně poplatku za uložení 
=11,10t+13,96t+23,00t 
(Viz položky č. 121107, 113327, 123737)</t>
  </si>
  <si>
    <t>11,1+13,96+23=48,060 [A]</t>
  </si>
  <si>
    <t>Příprava území - Kácení keřů a náletových dřevin do průměru 0,10m včetně odstranění pařezů a kořenů, odvoz a likvidace v režii zhotovitele 
=15,00m2 
(Plocha vypočtena z výkresu D.1.1.2.02.01 - Situace)</t>
  </si>
  <si>
    <t>15=15,000 [A]</t>
  </si>
  <si>
    <t>Bourací práce - Odstranění nezpevněných podkladních vrstev chodníku tl. 100-150mm, včetně odvozu na skládku do vzdálenosti 15ti km 
=(21,50m2+23,50m2)*0,10m+19,00m2*0,15m 
=7,35m3*1,90t/m3=13,96t 
(Kubatura vypočtena z výkresu D.1.1.2.02.01 - Situace)</t>
  </si>
  <si>
    <t>(21,5+23,5)*0,1+19*0,15=7,350 [A]</t>
  </si>
  <si>
    <t>113483</t>
  </si>
  <si>
    <t>ODSTRANĚNÍ KRYTU ZPEVNĚNÝCH PLOCH Z DLAŽDIC VČETNĚ PODKLADU, ODVOZ DO
3KM</t>
  </si>
  <si>
    <t>Bourací práce - Rozebrání betonové dlažby včetně očištění a odvozu na skládku města do vzdálenosti 3 km 
=(37,00m2+23,50m2+19,00m2-32,50m2-23,50m2-19,50m2)*0,06m 
(Kubatura vypočtena z výkresu D.1.1.2.02.01 - Situace)</t>
  </si>
  <si>
    <t>(37+23,5+19-32,5-23,5-19,5)*0,06=0,240 [A]</t>
  </si>
  <si>
    <t>Bourací práce - Odstranění betonových silničních a chodníkových obrubníků včetně betonového lože 
=28,00m+15,00m+17,50m+15,00m+13,00m+12,00m 
=58,50m*(0,25m*0,15m+0,45m*0,25m)*2,30t/m3+42,00m*(0,25m*0,10m+0,40m*0,25m)*2,30t/m3=32,26t 
(Délka vypočtena z výkresu D.1.1.2.02.01 - Situace)</t>
  </si>
  <si>
    <t>28+15+17,5+15+13+12=100,500 [A]</t>
  </si>
  <si>
    <t>Bourací práce - Odstranění betonových silničních a chodníkových obrubníků, odvoz na skládku do vzdálenosti 15ti km 
=32,26t*15km 
(Viz položka č. 11352)</t>
  </si>
  <si>
    <t>32,26*15=483,900 [A]</t>
  </si>
  <si>
    <t>Příprava území - Odhumusování plochy v tl. 150mm, včetně odvozu na skládku do vzdálenosti 15ti km 
=(15,00+22,00)m2*0,150m 
=5,55m3*2,00t/m3=11,10t 
(Kubatura vypočtena z výkresu D.1.1.2.02.01 - Situace)</t>
  </si>
  <si>
    <t>(15+22)*0,15=5,550 [A]</t>
  </si>
  <si>
    <t>Bourací práce - Výkopové práce v zemině tř.I, včetně odvozu na skládku do vzdálenosti 16ti km 
Chodník: =0,20m2*2,10m+0,20m2*5,00m+0,30m2*5,90m+0,10m2*2,00m+0,10m2*7,30m+0,10m2*2,20m+0,10m2*6,10m+0,20m2*5,00m+0,10m2*6,20+0,20m2*10,90m+0,10m2*2,50m=9,00m3 
Sjezd: 0,50m2*5,00=2,50m3 
=9,00m3+2,50m3 
=11,50m3*2,00t/m3=23,00t 
(Kubatura vypočtena z výkresu D.1.1.2.02.01 - Situace)</t>
  </si>
  <si>
    <t>0,2*2,1+0,2*5+0,3*5,9+0,1*2+0,1*7,3+0,1*2,2+0,1*6,1+0,2*5+0,1*6,2+0,2*10,9+0,1*2,5+0,5*5=11,500 [A]</t>
  </si>
  <si>
    <t>Zásypy a dosypávky ze zeminy vhodné do násypového tělesa z nenamrzavého materiálu, včetně hutnění a terénních úprav do požadovaného tvaru 
=0,10m2*9,20m+0,10m2*2,30m+0,30m2*6,10m+0,30m2*7,60m+0,10m2*5,00 
(Kubatura vypočtena z výkresu D.1.1.2.02.01 - Situace)</t>
  </si>
  <si>
    <t>0,1*9,2+0,1*2,3+0,3*6,1+0,3*7,6+0,1*5=5,760 [A]</t>
  </si>
  <si>
    <t>Úprava území - Nákup a dovoz humózní zeminy 
=(11,50m2+11,00m2+7,50m2*1,4+5,00m2)*0,150m 
(Plocha vypočtena z výkresu D.1.1.2.02.01 - Situace)</t>
  </si>
  <si>
    <t>(11,5+11+7,5*1,4+5)*0,15=5,700 [A]</t>
  </si>
  <si>
    <t>Konstrukce chodníku - Úprava a zhutnění zemní pláně v zeminách tř.I 
=37,50m2+27,50m2+23,00m2 (chodník) 
=5,50m2 (sjezd) 
(Plocha vypočtena z výkresu D.1.1.2.02.01 - Situace)</t>
  </si>
  <si>
    <t>37,5+27,5+23+5,5=93,500 [A]</t>
  </si>
  <si>
    <t>Úprava území - Rozprostření humózní zeminy ve svahu tl. 150mm včetně urovnání 
=7,50m2*1,4 
(Plocha vypočtena z výkresu D.1.1.2.02.01 - Situace)</t>
  </si>
  <si>
    <t>7,5*1,4=10,500 [A]</t>
  </si>
  <si>
    <t>Úprava území - Rozprostření humózní zeminy v rovině tl. 150mm včetně urovnání 
=11,50m2+11,00m2+5,00m2 
(Plocha vypočtena z výkresu D.1.1.2.02.01 - Situace)</t>
  </si>
  <si>
    <t>11,5+11+5=27,500 [A]</t>
  </si>
  <si>
    <t>Úprava území - Založení trávníku ručním výsevem protierozní směsi, včetně uválcování a 1 pokosení  
=11,50m2+11,00m2+7,50m2*1,4+5,00m2 
(Plocha vypočtena z výkresu D.1.1.2.02.01 - Situace)</t>
  </si>
  <si>
    <t>11,5+11+7,5*1,4+5=38,000 [A]</t>
  </si>
  <si>
    <t>Úprava území - Kosení, odplevelení a zálivka trávníků po dobu dle požadavků investora a SoD 
=11,50m2+11,00m2+7,50m2*1,4+5,00m2 
(Plocha vypočtena z výkresu D.1.1.2.02.01 - Situace)</t>
  </si>
  <si>
    <t>184A1</t>
  </si>
  <si>
    <t>VYSAZOVÁNÍ KEŘŮ LISTNATÝCH S BALEM VČETNĚ VÝKOPU JAMKY</t>
  </si>
  <si>
    <t>Úprava území - Výsatba živého plotu 
=12m*2/0,60m 
(Počet vypočten z výkresu D.1.1.2.02.01 - Situace)</t>
  </si>
  <si>
    <t>12*2/0,6=40,000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</si>
  <si>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</si>
  <si>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Konstrukce chodníku - Zřízení podkladní vrstvy ze štěrkodrti ŠDb v tl. 150 mm 
=32,50m2+23,50m2+19,50m2 
(Plocha vypočtena z výkresu  D.1.1.2.02.01 - Situace)</t>
  </si>
  <si>
    <t>32,5+23,5+19,5=75,500 [A]</t>
  </si>
  <si>
    <t>Konstrukce sjezdu - Nezpevněný sjezd, štěrkodrť ŠDb fr. 0/32mm v tl. 200mm 
=5,00m2 
(Plocha vypočtena z výkresu D.1.1.2.02.01 - Situace)</t>
  </si>
  <si>
    <t>Konstrukce chodníku - Rozebrání betonové zámkové dlažby včetně očištění a uložení na palety v obvodu stavby, pokládka betonové zámkové dlažby tl. 60 mm do lože z hrubého drceného kameniva frakce 6/8 mm tl. 30 mm, včetně vyplnění spár jemným  křemičitým pískem 
=32,50m2+23,50m2+19,50m2 
(Plocha vypočtena z výkresu D.1.1.2.02.01 - Situace)</t>
  </si>
  <si>
    <t>Obrubníky - Betonové chodníkové obrubníky 100x250x1000mm, včetně osazení do betonového lože s bočními opěrami z  betonu C25/30-XF3, včetně řezání obrub a případných úprav styčných spár MC 
=11,50m+14,50m+10,50m+1,50m 
(Délka vypočtena z výkresu D.1.1.2.02.01 - Situace)</t>
  </si>
  <si>
    <t>11,5+14,5+10,5+1,5=38,000 [A]</t>
  </si>
  <si>
    <t>Obrubníky - Betonové silniční obrubníky 150x250x1000mm, včetně náběhových 150x150/250x1000mm, osazení do betonového lože s bočními opěrami z  betonu C25/30-XF3, včetně řezání obrub a případných úprav styčných spár MC 
=24,50m+17,50m+10,00m 
(Délka vypočtena z výkresu D.1.1.2.02.01 - Situace)</t>
  </si>
  <si>
    <t>24,5+17,5+10=52,000 [A]</t>
  </si>
  <si>
    <t>Obrubníky- Betonové silniční obrubníky nájezdové 150x150x1000mm, včetně osazení do betonového lože s bočními opěrami z  betonu C25/30-XF3, včetně řezání obrub a případných úprav styčných spár MC 
=8,50m 
(Délka vypočtena z výkresu D.1.1.2.02.01 - Situace)</t>
  </si>
  <si>
    <t>8,5=8,500 [A]</t>
  </si>
  <si>
    <t>SO 201</t>
  </si>
  <si>
    <t>MOST EV.Č.101-071 PŘES ZLONÍNSKÝ POTOK</t>
  </si>
  <si>
    <t>Poplatky - Uložení stavební suti na skládku, včetně poplatku za uložení 
=24,22t+6,13t+163,01t+0,31t 
(Viz položky č. 966167, 967157, 967137, 11352)</t>
  </si>
  <si>
    <t>24,22+6,13+163,01+0,31=193,670 [A]</t>
  </si>
  <si>
    <t>Demolice - Poplatek za skládku - Uložení zeminy na skládku 
=22,35t+91,66t+896,53t+18,00t+6,10t 
(Viz položky č. 113297.01, 124737.01, 131737, 124737.02, 113297.02)</t>
  </si>
  <si>
    <t>22,35+91,66+896,53+18+6,1=1 034,640 [A]</t>
  </si>
  <si>
    <t>113297</t>
  </si>
  <si>
    <t>ODSTRANĚNÍ ZPEVNĚNÝCH PLOCH, PŘÍKOPŮ A RIGOLŮ Z LOMOVÉHO KAMENE, ODVOZ
DO 16KM</t>
  </si>
  <si>
    <t>Bourací práce - Odstranění zpěvnění svahů kamennou rovnaninou, včetně odvozu na skládku do vzdálenosti 15ti km 
=(9,00m2*1,2+5,10m2*1,4+1,70m2*1,4)*0,50m 
=10,16m3*2,20t/m3=22,35t 
(Kubatura vypočtena z výkresu D.1.2.02.01 - Stávající stav - přehledné výkresy)</t>
  </si>
  <si>
    <t>(9*1,2+5,1*1,4+1,7*1,4)*0,5=10,160 [A]</t>
  </si>
  <si>
    <t>Položka zahrnuje i odstranění podkladu, veškerou manipulaci s vybouraným materiálem, odvoz na předepsanou vzdálenost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</si>
  <si>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území - Odstranění opevnění svahu vtokové hrázky z rovnaniny z lomového kamene, včetně odvozu na skládku do vzdálenosti 15ti km 
=(1,90m*1,00m+1,20m*1,00m/2+1,60m*1,00m/2)*1,4*0,60m 
=2,77m3*2,20t/m3=6,10t 
(Viz. položka 46321)</t>
  </si>
  <si>
    <t>(1,9*1+1,2*1/2+1,6*1/2)*1,4*0,6=2,772 [A]</t>
  </si>
  <si>
    <t>Bourací práce - Odstranění betonových nájezdových obrubníků 
=6,00m 
=6,00m*0,15m*0,15m*2,30t/m3=0,31t 
(Délka vypočtena z výkresu D.1.2.02.01 - Stávající stav - přehledné výkresy)</t>
  </si>
  <si>
    <t>Bourací práce - Odstranění betonových nájezdových obrubníků, odvoz na skládku do vzdálenosti 15ti km 
=0,31t*15km 
(Viz položka č. 11352)</t>
  </si>
  <si>
    <t>0,31=0,310 [A]</t>
  </si>
  <si>
    <t>11511</t>
  </si>
  <si>
    <t>ČERPÁNÍ VODY DO 500 L/MIN</t>
  </si>
  <si>
    <t>HOD</t>
  </si>
  <si>
    <t>Příprava území - Čerpání vody ze stavební jámy - 4 jímky 
=4*21dnů*12hod 
(Viz. položka č. 89914)</t>
  </si>
  <si>
    <t>4*21*12=1 008,000 [A]</t>
  </si>
  <si>
    <t>Položka čerpání vody na povrchu zahrnuje i potrubí, pohotovost záložní čerpací soupravy a zřízení čerpací jímky. Součástí položky je také následná demontáž a likvidace těchto zařízení</t>
  </si>
  <si>
    <t>11525</t>
  </si>
  <si>
    <t>PŘEVEDENÍ VODY POTRUBÍM DN 600 NEBO ŽLABY R.O. DO 2,0M</t>
  </si>
  <si>
    <t>Příprava území – Osazení plastových trub DN=600mm, dl. 17,00m 
=2*17,00m 
(Délka vypočtena z výkresů D.1.2.02.XX - Nový stav - XX)</t>
  </si>
  <si>
    <t>2*17=34,000 [A]</t>
  </si>
  <si>
    <t>Položka převedení vody na povrchu zahrnuje zřízení, udržování a odstranění příslušného zařízení. Převedení vody se uvádí buď průměrem potrubí (DN) nebo délkou rozvinutého obvodu žlabu (r.o.).</t>
  </si>
  <si>
    <t>124737</t>
  </si>
  <si>
    <t>VYKOPÁVKY PRO KORYTA VODOTEČÍ TŘ. I, ODVOZ DO 16KM</t>
  </si>
  <si>
    <t>Bourací práce - Výkopy v korytě toku, včetně odvozu na skládku do vzdálenosti 15ti km 
=(8,90m2*1,3+7,20m2+5,70m2*1,2)*0,45m (rovnanina na výtoku) 
=(2,10m*1,4+0,50m+0,30m*1,4+3,40m+0,30m*1,4+0,50m+2,10m*1,4)*2,40m*0,25m (dlažba na výtoku) 
=7,90m*2,60m*0,40m (dlažba pod mostem) 
=(2,10m*1,4+0,50m+0,30m*1,4+3,40m+0,30m*1,4+0,50m+2,10m*1,4)*1,30m*0,25m (dlažba na vtoku) 
=(6,00m2*1,4+7,50m2+8,50m2*1,2)*0,45m (rovnanina na vtoku) 
=(2,10m*1,4+0,50m+0,30m*1,4+3,40m+0,30m*1,4+0,50m+0,70m*1,4+2,10m*1,4+0,50m+0,30m*1,4+3,40m+0,30m*1,4+0,50m+2,10m*1,4)*0,50m*0,40m (příčné prahy) 
=45,83m3*2,00t/m3=91,66t 
(Kubatura vypočtena z výkresů D.1.2.02.XX - Nový stav - XX)</t>
  </si>
  <si>
    <t>(8,9*1,3+7,2+5,7*1,2)*0,45+(2,1*1,4+0,5+0,3*1,4+3,4+0,3*1,4+0,5+2,1*1,4)*2,4*0,25+7,9*2,6*0,4+(2,1*1,4+0,5+0,3*1,4+3,4+0,3*1,4+0,5+2,1*1,4)*1,3*0,25+(6*1,4+7,5+8,5*1,2)*0,45+(2,1*1,4+0,5+0,3*1,4+3,4+0,3*1,4+0,5+0,7*1,4+2,1*1,4+0,5+0,3*1,4+3,4+0,3*1,4+0,5+2,1*1,4)*0,5*0,4=45,828 [A]</t>
  </si>
  <si>
    <t>Úprava území - Odstranění jílových těsnících hrázek, včetně odvozu na skládku do vzdálenosti 15ti km 
= 1,90m*(0,50m*1,00m+1,00m*1,00m)+(1,20m+1,60m)*(0,50m*1,00m/2+1,00m*1,00m/2)+1,30m*(0,50m*1,00m+1,00m*1,00m)+(1,20m+1,60m)*(0,50m*1,00m/2+1,00m*1,00m/2) 
=9,00m3*2,00t/m3=18,00t 
(Viz. položka 17750)</t>
  </si>
  <si>
    <t>1,9*(0,5*1+1*1)+(1,2+1,6)*(0,5*1/2+1*1/2)+1,3*(0,5*1+1*1)+(1,2+1,6)*(0,5*1/2+1*1/2)=9,000 [A]</t>
  </si>
  <si>
    <t>131737</t>
  </si>
  <si>
    <t>HLOUBENÍ JAM ZAPAŽ I NEPAŽ TŘ. I, ODVOZ DO 16KM</t>
  </si>
  <si>
    <t>Bourací práce - Výkop zeminy tř. I, včetně odvozu na skládku do vzdálenosti 15ti km 
=2*2,80m*1,00m/2*5,80m (přesypávka) 
=2*10,00m*4,60m*0,50m (hutněný polštář) 
=2*10,10m*((0,60m+1,00m+1,00m)*3,20m+3,20m*3,20m/2+(1,00m+1,00m)*1,10m+1,10m*1,10m/2)+4*4,80m*(3,20m+1,10m)/2*(3,20m+1,10m)/2/2 (konstrukce mostu) 
=434,77m3*2,00t/m3=896,53t 
(Kubatura vypočtena z výkresů D.1.2.2.2.XX - Nový stav - XX)</t>
  </si>
  <si>
    <t>2*2,8*1/2*5,8+2*10*4,6*0,5+2*10,1*((0,6+1+1)*3,2+3,2*3,2/2+(1+1)*1,1+1,1*1,1/2)+4*4,8*(3,2+1,1)/2*(3,2+1,1)/2/2=434,765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</si>
  <si>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</si>
  <si>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</si>
  <si>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</si>
  <si>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Založení - Hutněný polštář z kamenné sypaniny fr. 0/250mm, tl. 0,50m 
=2*10,00m*4,60m*0,50m 
(Kubatura vypočtena z výkresu D.1.2.02.XX - Nový stav - XX)</t>
  </si>
  <si>
    <t>2*10*4,6*0,5=46,000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</si>
  <si>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</si>
  <si>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</si>
  <si>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</si>
  <si>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Příprava území - Obsyp betonových skruží štěrkem 
= 4ks*1,0m2*1,00m 
(Viz. položka č. 89914)</t>
  </si>
  <si>
    <t>4*1*1=4,000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</si>
  <si>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</si>
  <si>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 Zásyp ze štěrkodrtí fr. 0/63mm, hutněn po vrstvách max. 300mm, ID=0,90; 100% PS 
=2*(6,80m+2*0,58m)*(1,70m*3,00m+3,00m*3,00m/2) 
(Kubatura vypočtena z výkresů D.1.2.02.XX - Nový stav - XX)</t>
  </si>
  <si>
    <t>2*(6,8+2*0,58)*(1,7*3+3*3/2)=152,832 [A]</t>
  </si>
  <si>
    <t>Zásyp - Zásyp zeminou vhodnou do násypu, hutněn po vrstvách max. 300mm, ID=0,80; 95% PS 
=2*(1,05m+0,85m)*3,00m*3,00m/2+2*4,80m*1,25m*(3,30m+1,10m)/2+2*4,80m*0,80m*(3,30m+1,10m)/2+4*4,80m*(3,30m+1,10m)/2*(3,30m+1,10m)/2/2 
(Kubatura vypočtena z výkresů D.1.2.02.XX - Nový stav - XX)</t>
  </si>
  <si>
    <t>2*(1,05+0,85)*3*3/2+2*4,8*1,25*(3,3+1,1)/2+2*4,8*0,8*(3,3+1,1)/2+4*4,8*(3,3+1,1)/2*(3,3+1,1)/2/2=106,860 [A]</t>
  </si>
  <si>
    <t>17750</t>
  </si>
  <si>
    <t>ZEMNÍ HRÁZKY ZE ZEMIN NEPROPUSTNÝCH</t>
  </si>
  <si>
    <t>Příprava území – Zřízení jílových těsnících hrazek 
= 1,90m*(0,50m*1,00m+1,00m*1,00m)+(1,20m+1,60m)*(0,50m*1,00m/2+1,00m*1,00m/2)+1,30m*(0,50m*1,00m+1,00m*1,00m)+(1,20m+1,60m)*(0,50m*1,00m/2+1,00m*1,00m/2) 
(Kubatura vypočtena z výkresů D.1.2.02.XX - Nový stav - XX)</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</si>
  <si>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</si>
  <si>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Založení - Úprava zhutnění základové spáry v zeminách tř.I 
=2*9,50m*3,60m 
(Plocha vypočtena z výkresů D.1.2.02.XX - Nový stav - XX)</t>
  </si>
  <si>
    <t>2*9,5*3,6=68,400 [A]</t>
  </si>
  <si>
    <t>Založení - Úprava zhutnění základové spáry v zeminách tř.II 
=2*10,00m*4,60m 
(Plocha vypočtena z výkresů D.1.2.02.XX - Nový stav - XX)</t>
  </si>
  <si>
    <t>2*10*4,6=92,000 [A]</t>
  </si>
  <si>
    <t>21331</t>
  </si>
  <si>
    <t>DRENÁŽNÍ VRSTVY Z BETONU MEZEROVITÉHO (DRENÁŽNÍHO)</t>
  </si>
  <si>
    <t>Přechodová oblast mostu - Obsyp drenážních trubek mezerovitým betonem 
=2*6,80m*0,30m*1,10m 
(Kubatura vypočtena z výkresů D.1.2.02.XX - Nový stav - XX)</t>
  </si>
  <si>
    <t>2*6,8*0,3*1,1=4,488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</si>
  <si>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</si>
  <si>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</si>
  <si>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</si>
  <si>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Izolace – Drenážní plastbeton š. 150mm a tl. 40mm 
=2*6,10m*0,15m*0,04m 
(Kubatura vypočtena z výkresů D.1.2.02.XX - Nový stav - XX)</t>
  </si>
  <si>
    <t>2*6,1*0,15*0,04=0,073 [A]</t>
  </si>
  <si>
    <t>Přechodová oblast mostu - Filtrační geotextilie 300g/m2 
=2*6,80m*(0,40m+1,20m) 
(Plocha vypočtena z výkresů D.1.2.02.XX - Nový stav - XX)</t>
  </si>
  <si>
    <t>2*6,8*(0,4+1,2)=21,760 [A]</t>
  </si>
  <si>
    <t>22694</t>
  </si>
  <si>
    <t>ZÁPOROVÉ PAŽENÍ Z KOVU DOČASNÉ</t>
  </si>
  <si>
    <t>Pažící záporová stěna - Ocelové válcované nosníky HEB 160 vložené do předvrtaných otvorů O300mm pro zajištění splaškové kanalizace 
=(13*4,00m)*0,050t/m 
(Hmotnost vypočtena z výkresu D.1.2.02.XX - Nový stav - XX)</t>
  </si>
  <si>
    <t>(13*4)*0,05=2,600 [A]</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</si>
  <si>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</si>
  <si>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</si>
  <si>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</si>
  <si>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Pažící záporová stěna - Dřevěné pažiny z fošen tl. min. 5cm + vyklínování 
=12,00m*2,00m*0,05m 
(Kubatura vypočtena z výkresu D.1.2.02.XX - Nový stav - XX)</t>
  </si>
  <si>
    <t>12*2*0,05=1,200 [A]</t>
  </si>
  <si>
    <t>položka zahrnuje osazení pažin bez ohledu na druh, jejich opotřebení a jejich odstranění</t>
  </si>
  <si>
    <t>261514</t>
  </si>
  <si>
    <t>VRTY PRO KOTVENÍ A INJEKTÁŽ TŘ V NA POVRCHU D DO 35MM</t>
  </si>
  <si>
    <t>Římsy - Vrty pro ukotvení říms DN=28mm, dl. 170mm 
=(20ks+11ks)*0,170m 
(Délka vypočtena z výkresů D.1.2.02.XX - Nový stav - XX)</t>
  </si>
  <si>
    <t>(20+11)*0,17=5,270 [A]</t>
  </si>
  <si>
    <t>položka zahrnuje:  
přemístění, montáž a demontáž vrtných souprav  
svislou dopravu zeminy z vrtu  
vodorovnou dopravu zeminy bez uložení na skládku případně nutné pažení dočasné (včetně odpažení) i trvalé</t>
  </si>
  <si>
    <t>264515</t>
  </si>
  <si>
    <t>VRTY PRO PILOTY TŘ V D DO 300MM</t>
  </si>
  <si>
    <t>Pažící záporová stěna - Vrty pro ocelové zápory O300mm pro zajištění splaškové kanalizace 
=13*2,00m 
(Délka vypočtena z výkresů D.1.2.02.XX - Nový stav - XX)</t>
  </si>
  <si>
    <t>13*2=26,000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</si>
  <si>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</si>
  <si>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272314</t>
  </si>
  <si>
    <t>ZÁKLADY Z PROSTÉHO BETONU DO C25/30</t>
  </si>
  <si>
    <t>Pažící záporová stěna - Betonové patky zápor C 25/30 
=13*3,14*(0,15m*0,15m)*2,00m 
(Kubatura vypočtena z výkresu D.1.2.02.XX - Nový stav - XX)</t>
  </si>
  <si>
    <t>13*3,14*(0,15*0,15)*2=1,837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</si>
  <si>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</si>
  <si>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272324</t>
  </si>
  <si>
    <t>ZÁKLADY ZE ŽELEZOBETONU DO C25/30</t>
  </si>
  <si>
    <t>Základy - Železobeton C25/30, včetně hutnění a zarovnání horního povrchu 
=2*8,50m*2,60m*0,60m 
Bednění pro betonáž včetně jeho odstranění a samolepícího drenážního potahu bednění 
=4*8,50m*0,60m+4*2,70m*0,60m=26,88m2 
(Kubatura vypočtena z výkresu D.1.2.02.XX - Nový stav - XX)</t>
  </si>
  <si>
    <t>2*8,5*2,6*0,6=26,520 [A]</t>
  </si>
  <si>
    <t>272365</t>
  </si>
  <si>
    <t>VÝZTUŽ ZÁKLADŮ Z OCELI 10505, B500B</t>
  </si>
  <si>
    <t>Základy - Výztuž z betonářské oceli B500B + provaření po obvodu + vázání drátem 
=0,025*26,52m3*7,85t/m3 
(Viz položky č. 272324)</t>
  </si>
  <si>
    <t>0,025*26,52*7,85=5,205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</si>
  <si>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</si>
  <si>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289971</t>
  </si>
  <si>
    <t>OPLÁŠTĚNÍ (ZPEVNĚNÍ) Z GEOTEXTILIE</t>
  </si>
  <si>
    <t>Založení - Tkaná separační/výztužná geotextílie 
=2*9,00m*3,60m+4*9,00m*0,70m+4*3,60m*0,70m 
(Plocha vypočtena z výkresů D.1.2.02.XX - Nový stav - XX)</t>
  </si>
  <si>
    <t>2*9*3,6+4*9*0,7+4*3,6*0,7=100,080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</si>
  <si>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</si>
  <si>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28997H</t>
  </si>
  <si>
    <t>OPLÁŠTĚNÍ (ZPEVNĚNÍ) Z GEOTEXTILIE DO 1000G/M2</t>
  </si>
  <si>
    <t>Příprava území – Opevnění svahu vtokové hrázky – Separační vrstva z geotextílie 900g/m2 mezi jílovou těsnící zídku a kamennou rovnaninu 
=(1,90m*1,00m+1,20m*1,00m/2+1,60m*1,00m/2)*1,4 
(Plocha vypočtena z výkresů D.1.2.02.XX - Nový stav - XX)</t>
  </si>
  <si>
    <t>(1,9*1+1,2*1/2+1,6*1/2)*1,4=4,620 [A]</t>
  </si>
  <si>
    <t>Svislé konstrukce</t>
  </si>
  <si>
    <t>31717</t>
  </si>
  <si>
    <t>KOVOVÉ KONSTRUKCE PRO KOTVENÍ ŘÍMSY</t>
  </si>
  <si>
    <t>KG</t>
  </si>
  <si>
    <t>Římsy - Kotvy pro uchycení říms k nosné konstrukci M24-6.8 + chemická kotva + motýlek + matice + podložka + PKO 
=(10ks+11ks)*6kg/ks 
(Hmotnost vypočtena z výkresů D.1.2.02.XX - Nový stav - XX)</t>
  </si>
  <si>
    <t>(10+11)*6=126,000 [A]</t>
  </si>
  <si>
    <t>Položka zahrnuje dodávku (výrobu) kotevního prvku předepsaného tvaru a jeho osazení do předepsané polohy včetně nezbytných prací (vrty, zálivky apod.)</t>
  </si>
  <si>
    <t>317325</t>
  </si>
  <si>
    <t>ŘÍMSY ZE ŽELEZOBETONU DO C30/37</t>
  </si>
  <si>
    <t>Římsy - Železobeton C30/37, včetně hutnění a zarovnání horního povrchu, striáže horního povrchu. Pracovní spáry budou utěsněny trvale pružným tmelem 
=10,20m*(0,55m*0,30m+0,25m*0,50m)+10,20m*(1,65m*0,30m+0,25m*0,50m) 
Bednění pro betonáž včetně jeho odstranění a samolepícího drenážního potahu bednění 
=10,20m*(0,30m+0,50m+0,25m)+2*(0,55m*0,30m+0,25m*0,50m)+10,20m*(0,30m+0,50m+0,25m)+2*(1,65m*0,30m+0,25m*0,50m)=23,24m2 
Trvale pružný těsnící tmel - šedý 
=2*(0,30m+0,80m+0,50m+0,25m)+2*(0,30m+1,90m+0,50m+0,25m)=9,60m 
Vlys letopočtu výstavby - pryžová matrice 
=1ks 
(Kubatura vypočtena z výkresů D.1.2.02.XX - Nový stav - XX)</t>
  </si>
  <si>
    <t>10,2*(0,55*0,3+0,25*0,5)+10,2*(1,65*0,3+0,25*0,5)=9,282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</si>
  <si>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</si>
  <si>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</si>
  <si>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</si>
  <si>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Římsy - Výztuž z betonářské oceli B500B + provaření po obvodu + vázání drátem 
=0,025*9,28m3*7,85t/m3 
(Viz položky č. 317325)</t>
  </si>
  <si>
    <t>0,025*9,28*7,85=1,821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</si>
  <si>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</si>
  <si>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</si>
  <si>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</si>
  <si>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 Železobeton C30/37, včetně hutnění a zarovnání horního povrchu, nátěru pracovních spár spojovacím můstkem a těsněním pracovních spár 
=2*7,95m*0,60m*2,25m+1,25m*1,85m/2*0,55m+0,30m*2,75m*0,85m+1,85m*2,15m/2*0,55m+0,30m*2,75m*0,85m+1,55m*2,00m/2*0,55m+0,30m*2,70m*0,85m+1,55m*2,00m/2*0,55m+0,30m*2,80m*0,85m 
Bednění pro betonáž opěr včetně jeho odstranění a včetně samolepícího drenážního potahu bednění 
=2*(7,95m+6,80m)*2,25m+4*0,65m*2,25m+2*1,25m*1,85m/2+0,55m*(0,60m+1,75m+0,90m)+(0,30m+0,35m)*2,75m+2*1,85m*2,15m/2+0,55m*(0,60m+2,40m+0,65m)+(0,30m+0,50m)*2,75m+2*1,55m*2,00m/2+0,55m*(0,50m+2,20m+0,70m)+(0,30m+0,50m)*2,70m+2*1,55m*2,00m/2+0,55m*(0,45m+2,20m+0,75m)+(0,30m+0,35m)*2,80m=100,22m2 
Spojovací můstek 
=2*7,95m*0,60m+4*0,55m*0,30m=10,20m2 
(Kubatura vypočtena z výkresu D.1.2.02.XX - Nový stav - XX)</t>
  </si>
  <si>
    <t>2*7,95*0,6*2,25+1,25*1,85/2*0,55+0,3*2,75*0,85+1,85*2,15/2*0,55+0,3*2,75*0,85+1,55*2/2*0,55+0,3*2,7*0,85+1,55*2/2*0,55+0,3*2,8*0,85=27,705 [A]</t>
  </si>
  <si>
    <t>333365</t>
  </si>
  <si>
    <t>VÝZTUŽ MOSTNÍCH OPĚR A KŘÍDEL Z OCELI 10505, B500B</t>
  </si>
  <si>
    <t>Opěry a křídla - Výztuž z betonářské oceli B500B + provaření po obvodu + vázání drátem 
=0,025*27,71m3*7,85t/m3 
(Viz položky č. 333325)</t>
  </si>
  <si>
    <t>0,025*27,71*7,85=5,438 [A]</t>
  </si>
  <si>
    <t>421325</t>
  </si>
  <si>
    <t>MOSTNÍ NOSNÉ DESKOVÉ KONSTRUKCE ZE ŽELEZOBETONU C30/37</t>
  </si>
  <si>
    <t>Mostovka - Železobeton C30/37, včetně hutnění a zarovnání horního povrchu 
=7,95m*(0,60m*0,60m+0,80m*0,50m+3,40m*0,40m+0,80m*0,50m+0,60m*0,60m)+10,20m*1,10m*0,25m 
Bednění pro betonáž mostovky včetně jeho odstranění včetně a samolepícího drenážního potahu bednění 
=(4,05m*9,10m)+1,85m2+1,85m2=40,56m2 
(Kubatura vypočtena z výkresu D.1.2.02.XX - Nový stav - XX)</t>
  </si>
  <si>
    <t>7,95*(0,6*0,6+0,8*0,5+3,4*0,4+0,8*0,5+0,6*0,6)+10,2*1,1*0,25=25,701 [A]</t>
  </si>
  <si>
    <t>421365</t>
  </si>
  <si>
    <t>VÝZTUŽ MOSTNÍ DESKOVÉ KONSTRUKCE Z OCELI 10505, B500B</t>
  </si>
  <si>
    <t>Mostovka -  Výztuž z betonářské oceli B500B + provaření po obvodu + vázání drátem 
=0,025*25,70m3*7,85t/m3 
(Viz položky č. 421325)</t>
  </si>
  <si>
    <t>0,025*25,7*7,85=5,044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</si>
  <si>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</si>
  <si>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421952</t>
  </si>
  <si>
    <t>MOSTOVKY A PODLAHY ZE DŘEVA DOČASNÉ</t>
  </si>
  <si>
    <t>Dočasná lávka - Nosná konstrukce lávky ze dřeva, včetně nákupu veškerého materiálu a montáže 
= 1,50m*8,00m*0,10m+2*0,20m*8,00m*0,40m 
(Kubatura vypočtena z výkresů D.1.2.02.XX - Nový stav - XX)</t>
  </si>
  <si>
    <t>1,5*8*0,1+2*0,2*8*0,4=2,480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</si>
  <si>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</si>
  <si>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451312</t>
  </si>
  <si>
    <t>PODKLADNÍ A VÝPLŇOVÉ VRSTVY Z PROSTÉHO BETONU C12/15</t>
  </si>
  <si>
    <t>Založení - Podkladní beton pod základy z betonu C12/15 
=2*10,00m*4,60m*0,15m 
(Kubatura vypočtena z výkresu D.1.2.02.XX - Nový stav - XX)</t>
  </si>
  <si>
    <t>2*10*4,6*0,15=13,800 [A]</t>
  </si>
  <si>
    <t>Přechodová oblast mostu - Podkladní beton pod drenáž z betonu C12/15 
=2*6,80m*0,30m*1,40m 
(Kubatura vypočtena z výkresů D.1.2.02.XX - Nový stav - XX)</t>
  </si>
  <si>
    <t>2*6,8*0,3*1,4=5,712 [A]</t>
  </si>
  <si>
    <t>Úprava území - Lože kamenné dlažby z prostého betonu C25/30 min. tl. 150mm, včetně obetonování dlažby šířky 100mm 
=(2,10m*1,4+0,50m+0,30m*1,4+3,40m+0,30m*1,4+0,50m+2,10m*1,4)*2,40m*0,15m (dlažby na výtoku) 
=(0,50m+0,30m*1,4+3,40m+0,30m*1,4+0,50m)*7,90m*0,15m (dlažby pod mostem) 
=(2,10m*1,4+0,50m+0,30m*1,4+3,40m+0,30m*1,4+0,50m+2,10m*1,4)*1,30m*0,15m (dlažby na vtoku) 
=(1,00m+2,10m*1,4+0,50m+0,30m*1,4+3,40m+0,30m*1,4+0,50m+2,10m*1,4+1,00m+1,00m+2,10m*1,4+0,50m+0,30m*1,4+3,40m+0,30m*1,4+0,50m+2,10m*1,4+1,00m)*0,10m*0,25m (obetonování) 
(Kubatura vypočtena z výkresů D.1.2.02.XX - Nový stav - XX)</t>
  </si>
  <si>
    <t>(2,1*1,4+0,5+0,3*1,4+3,4+0,3*1,4+0,5+2,1*1,4)*2,4*0,15+(0,5+0,3*1,4+3,4+0,3*1,4+0,5)*7,9*0,15+(2,1*1,4+0,5+0,3*1,4+3,4+0,3*1,4+0,5+2,1*1,4)*1,3*0,15+(1+2,1*1,4+0,5+0,3*1,4+3,4+0,3*1,4+0,5+2,1*1,4+1+1+2,1*1,4+0,5+0,3*1,4+3,4+0,3*1,4+0,5+2,1*1,4+1)*0,1*0,25=13,037 [A]</t>
  </si>
  <si>
    <t>46321</t>
  </si>
  <si>
    <t>ROVNANINA Z LOMOVÉHO KAMENE</t>
  </si>
  <si>
    <t>Příprava území – Opevnění svahu vtokové hrázky straně rovnaninou z lomového kamene min. hmotnosti 100kg/ks + spáry prosypat štěrkodrtí + vyklínování menšími kameny 
=(1,90m*1,00m+1,20m*1,00m/2+1,60m*1,00m/2)*1,4*0,60m 
(Kubatura vypočtena z výkresu D.1.2.02.XX - Nový stav - XX)</t>
  </si>
  <si>
    <t>položka zahrnuje:  
- dodávku a vyrovnání lomového kamene předepsané frakce do předepsaného tvaru včetně mimostaveništní a vnitrostaveništní dopravy  
není-li v zadávací dokumentaci uvedeno jinak, jedná se o nakupovaný materiál</t>
  </si>
  <si>
    <t>Úprava území - Zpevnění svahů a koryta toku kamennou rovaninou, min. hmotnost kamene 200-250kg/ks + vyklínování menšími kameny 
=(8,90m2*1,3+7,20m2+5,70m2*1,2+6,00m2*1,4+7,50m2+8,50m2*1,2)*0,60m 
(Kubatura vypočtena z výkresů D.1.2.2.2.XX - Nový stav - XX)</t>
  </si>
  <si>
    <t>(8,9*1,3+7,2+5,7*1,2+6*1,4+7,5+8,5*1,2)*0,6=31,026 [A]</t>
  </si>
  <si>
    <t>Úprava území - Dlažba z lomového kamene tl. 250mm + spáry zatřeny spárovací hmotou 
=(2,10m*1,4+0,50m+0,30m*1,4+3,40m+0,30m*1,4+0,50m+2,10m*1,4)*2,40m*0,25m (dlažby na výtoku) 
=(0,50m+0,30m*1,4+3,40m+0,30m*1,4+0,50m)*7,90m*0,25m (dlažby pod mostem) 
=(2,10m*1,4+0,50m+0,30m*1,4+3,40m+0,30m*1,4+0,50m+2,10m*1,4)*1,30m*0,25m (dlažby na vtoku) 
(Kubatura vypočtena z výkresů D.1.2.02.XX - Nový stav - XX)</t>
  </si>
  <si>
    <t>(2,1*1,4+0,5+0,3*1,4+3,4+0,3*1,4+0,5+2,1*1,4)*2,4*0,25+(0,5+0,3*1,4+3,4+0,3*1,4+0,5)*7,9*0,25+(2,1*1,4+0,5+0,3*1,4+3,4+0,3*1,4+0,5+2,1*1,4)*1,3*0,25=20,635 [A]</t>
  </si>
  <si>
    <t>467314</t>
  </si>
  <si>
    <t>STUPNĚ A PRAHY VODNÍCH KORYT Z PROSTÉHO BETONU C25/30</t>
  </si>
  <si>
    <t>Úprava území - Příčné prahy z prostého betonu C25/30, včetně hutnění a zarovnání horního povrchu 
(Kubatura vypočtena z výkresů D.1.2.02.XX - Nový stav - XX) 
= (2,10m*1,4+0,50m+0,30m*1,4+3,40m+0,30m*1,4+0,50m+0,70m*1,4+2,10m*1,4+0,50m+0,30m*1,4+3,40m+0,30m*1,4+0,50m+2,10m*1,4)*0,50m*0,55m 
Bednění pro betonáž včetně jeho odstranění a drenážního potahu (nebo odbedňovacího nátěru) 
=2*(2,10m*1,4+0,50m+0,30m*1,4+3,40m+0,30m*1,4+0,50m+0,70m*1,4+2,10m*1,4+0,50m+0,30m*1,4+3,40m+0,30m*1,4+0,50m+2,10m*1,4)*0,55m+4*0,50m*0,55m=23,41m2</t>
  </si>
  <si>
    <t>(2,1*1,4+0,5+0,3*1,4+3,4+0,3*1,4+0,5+0,7*1,4+2,1*1,4+0,5+0,3*1,4+3,4+0,3*1,4+0,5+2,1*1,4)*0,5*0,55=5,577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</si>
  <si>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</si>
  <si>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575C43</t>
  </si>
  <si>
    <t>LITÝ ASFALT MA IV (OCHRANA MOSTNÍ IZOLACE) 11 TL. 35MM</t>
  </si>
  <si>
    <t>Izolace – Ochrana izolace mostovky litým asfaltem MA 11 IV (LAS IV) tl. 35mm 
=6,10m*6,20m 
(Plocha vypočtena z výkresů D.1.2.02.XX - Nový stav - XX)</t>
  </si>
  <si>
    <t>6,1*6,2=37,820 [A]</t>
  </si>
  <si>
    <t>Přidružená stavební výroba</t>
  </si>
  <si>
    <t>711111</t>
  </si>
  <si>
    <t>IZOLACE BĚŽNÝCH KONSTRUKCÍ PROTI ZEMNÍ VLHKOSTI ASFALTOVÝMI NÁTĚRY</t>
  </si>
  <si>
    <t>Izolace - Nátěry Np+2xNa na styku se zeminou 
=4*8,50m*(0,60m+1,00m)+4*2,70m*(0,60m+0,25m) (základy) 
=2*7,95m*1,00m+2*6,80m*0,80m (opěry) 
=2,30m2+3,90m*0,55m+0,70m2+2,70m2+3,60m*0,55m+1,60m2+2,90m2+3,40m*0,55m+1,40m2+1,10m*(0,65m+0,30m)+2,80m2+3,50m*0,55m+1,10m*(0,60m+0,30m) (křídla) 
= 2*0,80m*0,50m+2*1,90m*0,50m (římsy) 
(Plocha vypočtena z výkresů D.1.2.02.XX - Nový stav - XX)</t>
  </si>
  <si>
    <t>4*8,5*(0,6+1)+4*2,7*(0,6+0,25)+2*7,95*1+2*6,8*0,8+2,3+3,9*0,55+0,7+2,7+3,6*0,55+1,6+2,9+3,4*0,55+1,4+1,1*(0,65+0,3)+2,8+3,5*0,55+1,1*(0,6+0,3)+2*0,8*0,5+2*1,9*0,5=117,415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</si>
  <si>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</si>
  <si>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</si>
  <si>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</si>
  <si>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Izolace - Natavené asfaltové izolační pásy na penetračně adhezní nátěr 
=(1,60m*1,05m+6,10m*0,80m+2,60m*1,05m+2,25m*2,15m+6,10m*1,90m+1,90m*2,15m)+2*(0,50m+6,80m+0,50m)*(0,30m+1,80m) 
(Plocha vypočtena z výkresů D.1.2.02.XX - Nový stav - XX)</t>
  </si>
  <si>
    <t>(1,6*1,05+6,1*0,8+2,6*1,05+2,25*2,15+6,1*1,9+1,9*2,15)+2*(0,5+6,8+0,5)*(0,3+1,8)=62,563 [A]</t>
  </si>
  <si>
    <t>711442</t>
  </si>
  <si>
    <t>IZOLACE MOSTOVEK CELOPLOŠNÁ ASFALTOVÝMI PÁSY S PEČETÍCÍ VRSTVOU</t>
  </si>
  <si>
    <t>Izolace - Natavované asfaltové izolační pásy na pečetící vrstvu 
=9,10m*5,80m 
(Plocha vypočtena z výkresů D.1.2.02.XX - Nový stav - XX)</t>
  </si>
  <si>
    <t>9,1*5,8=52,780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</si>
  <si>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</si>
  <si>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</si>
  <si>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</si>
  <si>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Izolace - Natavené asfaltové izolační pásy s kovovou vložkou – ochrana izolace pod římsami na mostovce a na křídlech 
=(1,60m*1,05m+6,10m*0,80m+2,60m*0,80m+2,25m*2,15m+6,10m*1,90m+1,90m*2,15m) 
(Plocha vypočtena z výkresů D.1.2.02.XX - Nový stav - XX)</t>
  </si>
  <si>
    <t>(1,6*1,05+6,1*0,8+2,6*0,8+2,25*2,15+6,1*1,9+1,9*2,15)=29,153 [A]</t>
  </si>
  <si>
    <t>položka zahrnuje:  
- dodání  předepsaného ochranného materiálu  
- zřízení ochrany izolace</t>
  </si>
  <si>
    <t>711509</t>
  </si>
  <si>
    <t>OCHRANA IZOLACE NA POVRCHU TEXTILIÍ</t>
  </si>
  <si>
    <t>Izolace - Ochranná geotextílie 900g/m2 
=2*(0,50m+6,80m+0,50m)*(0,30m+1,80m) 
(Plocha vypočtena z výkresů D.1.2.02.XX - Nový stav - XX)</t>
  </si>
  <si>
    <t>2*(0,5+6,8+0,5)*(0,3+1,8)=32,760 [A]</t>
  </si>
  <si>
    <t>76292</t>
  </si>
  <si>
    <t>DŘEVĚNÉ ZÁBRADLÍ Z ŘEZIVA</t>
  </si>
  <si>
    <t>Dočasná lávka - Zábradlí ze dřeva, včetně nákupu veškerého materiálu a montáže 
= 2*8,00m*1,10m 
(Plocha vypočtena z výkresů D.1.2.02.XX - Nový stav - XX)</t>
  </si>
  <si>
    <t>2*8*1,1=17,600 [A]</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</si>
  <si>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</si>
  <si>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78381</t>
  </si>
  <si>
    <t>NÁTĚRY BETON KONSTR TYP S1 (OS-A)</t>
  </si>
  <si>
    <t>Římsy - Nátěr říms čirým hydrofobním nátěrem, 2 vrstvy 
=10,20m*(0,15m+0,80m+0,50m+0,25m)+10,20m*(0,15m+1,90m+0,50m+0,25m) 
(Plocha vypočtena z výkresů D.1.2.02.XX - Nový stav - XX)</t>
  </si>
  <si>
    <t>10,2*(0,15+0,8+0,5+0,25)+10,2*(0,15+1,9+0,5+0,25)=45,900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</si>
  <si>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</si>
  <si>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875332</t>
  </si>
  <si>
    <t>POTRUBÍ DREN Z TRUB PLAST DN DO 150MM DĚROVANÝCH</t>
  </si>
  <si>
    <t>Přechodová oblast mostu - Drenážní PE trouba DN=150mm perforovaná v horní polovině, vhodná do dynamicky namáhaných oblastí, včetně tvarovek pro napojení do vyústek 
=2*6,80m 
(Délka vypočtena z výkresů D.1.2.02.XX - Nový stav - XX)</t>
  </si>
  <si>
    <t>2*6,8=13,600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</si>
  <si>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</si>
  <si>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</si>
  <si>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</si>
  <si>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Římsy - Kabelové plastové chráníčky 110/94, včetně zavíčkování konců 
=2*10,20m 
(Délka vypočtena z výkresů D.1.2.02.XX - Nový stav - XX)</t>
  </si>
  <si>
    <t>2*10,2=20,400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</si>
  <si>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</si>
  <si>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87657</t>
  </si>
  <si>
    <t>CHRÁNIČKY Z TRUB PLASTOVÝCH DN DO 500MM</t>
  </si>
  <si>
    <t>Opěry a křídla - Plastová chránička DN=500mm osazená přímo do bednění 
=2*0,95m 
(Délka vypočtena z výkresů D.1.2.02.XX - Nový stav - XX)</t>
  </si>
  <si>
    <t>2*0,95=1,900 [A]</t>
  </si>
  <si>
    <t>89914</t>
  </si>
  <si>
    <t>ŠACHTOVÉ BETONOVÉ SKRUŽE SAMOSTATNÉ</t>
  </si>
  <si>
    <t>Příprava území - Dodávka a osazení betonových skruží DN=600mm délky 1,00m pro čerpání vody (položka obsahuje nákup skruží a dopravu na místo stavby a montáž) 
= 4ks 
(Počet vypočten z výkresů D.1.2.02.XX - Nový stav - XX)</t>
  </si>
  <si>
    <t>- Položka zahrnuje veškerý materiál, výrobky a polotovary, včetně mimostaveništní a  
vnitrostaveništní dopravy (rovněž přesuny), včetně naložení a složení,případně s uložením.</t>
  </si>
  <si>
    <t>9112B1</t>
  </si>
  <si>
    <t>ZÁBRADLÍ MOSTNÍ SE SVISLOU VÝPLNÍ - DODÁVKA A MONTÁŽ</t>
  </si>
  <si>
    <t>Ocelové zábradlí se svislou výplní opatřeno PKO, barva RAL, kotevní šrouby + drobný spojovací materiál z nerezové oceli třídy A4, kotveno do předvrtaných otvorů na chem. kotvu. Kotevní desky podlity plastmaltou na bázi epoxidů 
=9,80m+9,50m 
Systém protikorozní ochrany ocelového zábradlí 
- Příprava povrchů – moření v kyselině Be 
- Podklad – ocel žárově zinkovaná ponorem tl. 85 µm 
- Příprava povrchu – jemné otryskání povrchu pro zdrsnění a odmaštění 
- 1x Základní nátěr epoxidový se zinkovým prachem a se zaručenou přilnavostí na kovové povlaky s nominální tloušťkou jedné vrstvy 80 µm 
- 2x Vrchní nátěr epoxidový s nominální tloušťkou jedné vrstvy 80 µm. Odstín barvy RAL dle požadavku investora. 
- Nátěrový systém má celkovou nominální tloušťku 240 µm 
= 19,30m*(0,22m+2ks*0,16m)+11ks*(0,22m*1,00m+2*0,22m*0,22m+4*0,02m*0,22m)+133ks*0,10m*0,70m+2*0,87m*0,16m=23,69m2 
Hmotnost ocelového zábradlí 
= 19,30m*(6,51kg/m+2ks*4,54kg/m)+11ks*(6,51kg/m*1,00m+4,15kg/ks)+133ks*1,38kg/m*0,70m+2*0,87m*4,54kg/m=554,52kg › 28,73kg/m' 
Jádrové vrty průměru 22mm a délky 175mm 
=11*4ks=44ks 
Chemické kotvy 
=11*4*(pí*0,011m*0,011m*0,175m-pí*0,0052m*0,0052m*0,165m)=0,002m3 
Nerez. kotevní šrouby průměru 12mm a délky 220mm + drobný spoj. materiál 
=11*4ks=44ks 
Epoxidová plastmalta 
=11*0,02m*0,25m*0,25m = 0,014m3 
(Délka vypočtena z výkresů D.1.2.02.XX - Nový stav - XX)</t>
  </si>
  <si>
    <t>9,8+9,5=19,300 [A]</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</si>
  <si>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</si>
  <si>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</si>
  <si>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</si>
  <si>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Geodetické značky na římsách a opěrách - hřeby z nerezové oceli tř. A4, včetně kotvení 
=4ks+4ks 
(Počet vypočten z výkresů D.1.2.02.XX - Nový stav - XX)</t>
  </si>
  <si>
    <t>4+4=8,000 [A]</t>
  </si>
  <si>
    <t>položka zahrnuje:  
- dodání a osazení nivelační značky včetně nutných zemních prací  
- vnitrostaveništní a mimostaveništní dopravu</t>
  </si>
  <si>
    <t>936501</t>
  </si>
  <si>
    <t>DROBNÉ DOPLŇK KONSTR KOVOVÉ NEREZ</t>
  </si>
  <si>
    <t>Opěry a křídla - Nerezové vyústky DN=170mm s přivařenou přírubou osazené přímo do bednění, tř. oceli A4 
=2*0,70m*15kg/m+2*0,30m*0,30m*8,00kg/m2 
(Hmotnost vypočtena z výkresu D.1.2.02.XX - Nový stav - XX)</t>
  </si>
  <si>
    <t>2*0,7*15+2*0,3*0,3*8=22,440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</si>
  <si>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</si>
  <si>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966167</t>
  </si>
  <si>
    <t>BOURÁNÍ KONSTRUKCÍ ZE ŽELEZOBETONU S ODVOZEM DO 16KM</t>
  </si>
  <si>
    <t>Bourací práce - Vybourání železobetonových konstrukcí, včetně odvozu na skládku do vzdálenosti 15ti km 
= 8,20m*(0,40m*0,10m+0,40m*0,20m) (římsa) 
= 2*1,70m*0,25m*0,40m (závěrná zídka) 
= 2*1,70m*0,75m*2,00m (opěry) 
= 2*1,70m*1,20m*0,80m (základové pásy) 
=9,69m3*2,50t/m3=24,22t 
(Kubatura vypočtena z výkresu D.1.2.02.01 - Stávající stav - přehledné výkresy)</t>
  </si>
  <si>
    <t>8,2*(0,4*0,1+0,4*0,2)+2*1,7*0,25*0,4+2*1,7*0,75*2+2*1,7*1,2*0,8=9,688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</si>
  <si>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</si>
  <si>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96617</t>
  </si>
  <si>
    <t>BOURÁNÍ KONSTRUKCÍ ZE DŘEVA</t>
  </si>
  <si>
    <t>Pažící záporová stěna - Odstranění dřevěných pažin z fošen tl. min. 5cm, včetně odvozu a likvidace v režii zhotovitele 
= 12*12,00m*0,05m 
(Kubatura vypočtena z výkresu D.1.2.02.XX - Nový stav - XX)</t>
  </si>
  <si>
    <t>12*12*0,05=7,200 [A]</t>
  </si>
  <si>
    <t>Dočasná lávka - Odstranění konstrukce lávky ze dřeva, odvoz a likvidace v režii zhotovitele 
= 1,50m*8,00m*0,10m+2*0,20m*8,00m*0,40m+2*8,00m*1,10m*0,01m 
(Kubatura vypočtena z výkresů D.1.2.02.XX - Nový stav - XX)</t>
  </si>
  <si>
    <t>1,5*8*0,1+2*0,2*8*0,4+2*8*1,1*0,01=2,656 [A]</t>
  </si>
  <si>
    <t>966182</t>
  </si>
  <si>
    <t>DEMONTÁŽ KONSTRUKCÍ KOVOVÝCH S ODVOZEM DO 2KM</t>
  </si>
  <si>
    <t>Pažící záporová stěna - Odstranění ocelových válcovaných nosníků HEB 160 odpálením, včetně odvozu na skládku do vzdálenosti 2 km a likvidace v režii zhotovitele 
= 13*1,00m*0,050t/m 
(Hmotnost vypočtena z výkresu D.1.2.02.XX - Nový stav - XX)</t>
  </si>
  <si>
    <t>13*1*0,05=0,650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</si>
  <si>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</si>
  <si>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966183</t>
  </si>
  <si>
    <t>DEMONTÁŽ KONSTRUKCÍ KOVOVÝCH S ODVOZEM DO 3KM</t>
  </si>
  <si>
    <t>Demontáž ocelové lávky - Demontáž ocelové konstrukce, včetně označení jednotlivých dílů a odvozu na skládku města do vzdálenosti 3 km 
=6,50m*(5,30kg/m+2*3,40kg/m2+2,70kg/m)+(2*1,05m+4*1,55m)*5,30kg/m (zábradlí) 
=3*6,00m*42,30kg/m+4*1,10m*15,80kg/m+8*1,50m*6,30kg/m (nosná konstrukce) 
=6,00m*13,00kg/m+6,00m*(0,40m+0,20m)*78,50kg/m2 (podlaha) 
=6*20,00kg/ks (uložení) 
(Hmotnost vypočtena z výkresu D.1.2.02.01 - Stávající stav - přehledné výkresy)</t>
  </si>
  <si>
    <t>(6,5*(5,3+2*3,4+2,7)+(2*1,05+4*1,55)*5,3+3*6*42,3+4*1,1*15,8+8*1,5*6,3+6*13+6*(0,4+0,2)*78,5+6*20)/1000=1,527 [A]</t>
  </si>
  <si>
    <t>96711</t>
  </si>
  <si>
    <t>VYBOURÁNÍ ČÁSTÍ KONSTRUKCÍ Z BETON DÍLCŮ</t>
  </si>
  <si>
    <t>Úprava území - Odstranění betonových skruží DN=600mm,odvoz a likvidace v režii zhotovitele 
=4ks*2*3,14*0,30*0,10*1,00 
(Kubatura vypočtena z výkresů D.1.2.02.XX - Nový stav - XX)</t>
  </si>
  <si>
    <t>4*2*3,14*0,3*0,1*1=0,754 [A]</t>
  </si>
  <si>
    <t>967137</t>
  </si>
  <si>
    <t>VYBOURÁNÍ ČÁSTÍ KONSTRUKCÍ KAMENNÝCH NA MC S ODVOZEM DO 16KM</t>
  </si>
  <si>
    <t>Bourací práce - Vybourání kamenných konstrukcí, včetně odvozu na skládku do vzdálenosti 15ti km 
= 6,60m*2,80m*0,40m (nosná konstrukce) 
= 2*6,60m*1,50m*1,90m (opěry) 
= 4*1,30m*0,50m*2,90m+1,20m*0,50m*2,00m (křídla) 
= 2*0,50m*5,60m*1,00m (čelní zídky) 
= 3,80m*2,00m*1,1*0,40m (kamenná dlažba) 
=62,70m3*2,60t/m3=163,01t 
(Kubatura vypočtena z výkresu D.1.2.02.01 - Stávající stav - přehledné výkresy)</t>
  </si>
  <si>
    <t>6,6*2,8*0,4+2*6,6*1,5*1,9+4*1,3*0,5*2,9+1,2*0,5*2+2*0,5*5,6*1+3,8*2*1,1*0,4=62,696 [A]</t>
  </si>
  <si>
    <t>Bourací práce - Vybourání betonových konstrukcí, včetně odvozu na skládku do vzdálenosti 15ti km 
=(6,60m*(2,80m+2*0,60m)+8,20m*(0,10m+0,40m+0,45m+0,20m)+2*2,60m*0,75m+4*2,85m*0,90m)*0,05m (torkret) 
=1,70m*1,40m*1,4*0,05m (zpevnění svahu) 
=2,67m3*2,30t/m3=6,13t 
(Kubatura vypočtena z výkresu D.1.2.02.01 - Stávající stav - přehledné výkresy)</t>
  </si>
  <si>
    <t>(6,6*(2,8+2*0,6)+8,2*(0,1+0,4+0,45+0,2)+2*2,6*0,75+4*2,85*0,9)*0,05+1,7*1,4*1,4*0,05=2,666 [A]</t>
  </si>
  <si>
    <t>967173</t>
  </si>
  <si>
    <t>VYBOURÁNÍ ČÁSTÍ KONSTRUKCÍ DŘEVĚNÝCH S ODVOZEM DO 3KM</t>
  </si>
  <si>
    <t>Demontáž ocelové lávky - Demontáž dřevěné části konstrukce, včetně označení jednotlivých dílů a odvozu na skládku města do vzdálenosti 3 km 
=6,00m*1,35m*0,07m+3*0,15m*6,00m*0,05m 
(Kubatura vypočtena z výkresu D.1.2.02.01 - Stávající stav - přehledné výkresy)</t>
  </si>
  <si>
    <t>6*1,35*0,07+3*0,15*6*0,05=0,702 [A]</t>
  </si>
  <si>
    <t>Bourací práce - Odstranění ocelového silničního zábradlí a ocelových chrániček, včetně odvozu na skládku do vzdálenosti 2 km a likvidace v režii zhotovitele 
=8,80m*0,025t/m+6,00m*0,016t/m+5,30m*0,002t/m+6,00m*0,009t/m 
(Hmotnost vypočtena z výkresu D.1.2.02.01 - Stávající stav - přehledné výkresy)</t>
  </si>
  <si>
    <t>8,8*0,025+6*0,016+5,3*0,002+6*0,009=0,381 [A]</t>
  </si>
  <si>
    <t>969258</t>
  </si>
  <si>
    <t>VYBOURÁNÍ POTRUBÍ DN DO 600MM KANALIZAČ</t>
  </si>
  <si>
    <t>Úprava území - Odstranění plastových trub DN=600mm, dl. 17,00m, odvoz a likvidace v režii zhotovitele 
=2*17,00m 
(Viz. položka 11525)</t>
  </si>
  <si>
    <t>SO 301</t>
  </si>
  <si>
    <t>PŘELOŽKA VODOVODU</t>
  </si>
  <si>
    <t>Přípravné a přidružené práce</t>
  </si>
  <si>
    <t>115100001RAA</t>
  </si>
  <si>
    <t>Čerpání vody na výšku 10 m, do 500 l</t>
  </si>
  <si>
    <t>h</t>
  </si>
  <si>
    <t>RTS I / 2023</t>
  </si>
  <si>
    <t>včetně pohotovosti čerpací soupravy</t>
  </si>
  <si>
    <t>119001412R00</t>
  </si>
  <si>
    <t>Dočasné zajištění beton.a plast.potrubí DN 200-500</t>
  </si>
  <si>
    <t>2,2</t>
  </si>
  <si>
    <t>Položku lze použít i pro potrubí kameninové nebo železobetonové.</t>
  </si>
  <si>
    <t>Odkopávky a prokopávky</t>
  </si>
  <si>
    <t>120001101R00</t>
  </si>
  <si>
    <t>Příplatek za ztížení vykopávky v blízkosti vedení</t>
  </si>
  <si>
    <t>2*1,1*6*2,24</t>
  </si>
  <si>
    <t>Položka se používá i pro ztížení vykopávky v blízkosti výbušnin.</t>
  </si>
  <si>
    <t>Hloubené vykopávky</t>
  </si>
  <si>
    <t>132201211R00</t>
  </si>
  <si>
    <t>Hloubení rýh š.do 200 cm hor.3 do 100 m3,STROJNĚ</t>
  </si>
  <si>
    <t>9*1,1*2,25   řad 
20*1,1*2,23   řad 
5*1,1*1,8   provizorium 
5*1,1*0,8   provizorium 
4*1,1*1,8   přípojka</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</si>
  <si>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</si>
  <si>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132201219R00</t>
  </si>
  <si>
    <t>Přípl.za lepivost,hloubení rýh 200cm,hor.3,STROJNĚ</t>
  </si>
  <si>
    <t>93,56</t>
  </si>
  <si>
    <t>Do měrných jednotek se udává poměrné množství zeminy, které ulpí v nářadí a o které je snížen celkový výkon stroje</t>
  </si>
  <si>
    <t>Roubení</t>
  </si>
  <si>
    <t>151101101R00</t>
  </si>
  <si>
    <t>Pažení a rozepření stěn rýh - příložné - hl.do 2 m</t>
  </si>
  <si>
    <t>5*1,8*2   provizorium 
4*1,8*2   přípojka</t>
  </si>
  <si>
    <t>Odstranění pažení a rozepření se oceňuje samostatně.</t>
  </si>
  <si>
    <t>151101102R00</t>
  </si>
  <si>
    <t>Pažení a rozepření stěn rýh - příložné - hl.do 4 m</t>
  </si>
  <si>
    <t>9*2,25*2   řad 
20*2,23*2   řad</t>
  </si>
  <si>
    <t>151101111R00</t>
  </si>
  <si>
    <t>Odstranění pažení stěn rýh - příložné - hl. do 2 m</t>
  </si>
  <si>
    <t>32,4</t>
  </si>
  <si>
    <t>151101112R00</t>
  </si>
  <si>
    <t>Odstranění pažení stěn rýh - příložné - hl. do 4 m</t>
  </si>
  <si>
    <t>129,7</t>
  </si>
  <si>
    <t>Přemístění výkopku</t>
  </si>
  <si>
    <t>161101101R00</t>
  </si>
  <si>
    <t>Svislé přemístění výkopku z hor.1-4 do 2,5 m</t>
  </si>
  <si>
    <t>71,34+14,3+7,92</t>
  </si>
  <si>
    <t>Platí pro hloubky výkopu od 1 do 2,5 m. Při hloubce do 1 m se svislé přemístění neoceňuje.  Tabulka pro určení podílu svislého přemístění výkopku. Číselná hodnota uvedená v tabulce udává procento z celkového objemu výkopávky, pro něž se oceňuje svislé přemístění výkopku.  a) hloubení jam objemu do 100 m3  100 %  objemu do 1000 m3  8 % objemu do 10000 m3  3 %  objemu nad 10000 m3  2 %  b) hloubení rýh š. do 60 cm bez ohledu na objem  100 %  c) hloubení rýh š. do 200 cm objemu do 100 m3  100 % objemu nad 100 m3  50 %  d) hloubení zářezů objemu do 1000 m3  neoceňuje se objemu do 10000 m3  neoceňuje se objemu nad 10000 m3  neoceňuje se</t>
  </si>
  <si>
    <t>162701105R00</t>
  </si>
  <si>
    <t>Vodorovné přemístění recyklátu do 10000 m</t>
  </si>
  <si>
    <t>9*1,1*1,7   řad 
20*1,1*1,68   řad 
4*1,1*1,35   přípojka</t>
  </si>
  <si>
    <t>Vodorovné přemístění výkopku z hor.1-4 do 10000 m</t>
  </si>
  <si>
    <t>71,34   řad 
6,05   provizorium 
7,92   přípojka</t>
  </si>
  <si>
    <t>Konstrukce ze zemin</t>
  </si>
  <si>
    <t>171201201R00</t>
  </si>
  <si>
    <t>Uložení sypaniny na skl.-sypanina na výšku přes 2m</t>
  </si>
  <si>
    <t>85,31</t>
  </si>
  <si>
    <t>Položka se nepoužívá pro prosté vysypání zeminy na skládku. To je zahrnuto v ceně odvozu. Položka neobsahuje náklady na získání skládek ani na poplatky za skládku.</t>
  </si>
  <si>
    <t>174101101R00</t>
  </si>
  <si>
    <t>Zásyp jam, rýh, šachet se zhutněním</t>
  </si>
  <si>
    <t>recyklátem</t>
  </si>
  <si>
    <t>16,83+36,96   řad 
5,94   přípojka</t>
  </si>
  <si>
    <t>Položka obsahuje strojní přemístění materiálu pro zásyp ze vzdálenosti do 10 m od okraje zásypu.</t>
  </si>
  <si>
    <t>14,3-6,05   provizorium</t>
  </si>
  <si>
    <t>175101101RT2</t>
  </si>
  <si>
    <t>Obsyp potrubí bez prohození sypaniny</t>
  </si>
  <si>
    <t>s dodáním štěrkopísku frakce 0 - 22 mm</t>
  </si>
  <si>
    <t>33*1,1*0,45   řad 
10*1,1*0,45   provizorium 
4*1,1*0,35   přípojka</t>
  </si>
  <si>
    <t>Včetně dodávky kameniva</t>
  </si>
  <si>
    <t>Hloubení pro podzemní stěny, ražení a hloubení důlní</t>
  </si>
  <si>
    <t>199000002R00</t>
  </si>
  <si>
    <t>Poplatek za skládku horniny 1- 4</t>
  </si>
  <si>
    <t>275362021R00</t>
  </si>
  <si>
    <t>Výztuž základových patek (bloků) ze svařovaných sítí KARI</t>
  </si>
  <si>
    <t>0,65*0,55*6*4,44/1000</t>
  </si>
  <si>
    <t>V položce jsou zakalkulovány náklady na dodání sítí ve svitcích nebo plošně rovných sítí typu KARI, jejich uložení a případné stříhání a její vyvázání nebo přivaření bodovými svary. Položka neobsahuje ohýbání sítí do hran</t>
  </si>
  <si>
    <t>Podkladní a vedlejší konstrukce (kromě vozovek a železničního svršku)</t>
  </si>
  <si>
    <t>451572111RL2</t>
  </si>
  <si>
    <t>Lože pod potrubí z kameniva těženého 0 - 4 mm</t>
  </si>
  <si>
    <t>RTS II / 2021</t>
  </si>
  <si>
    <t>kraj Středočeský</t>
  </si>
  <si>
    <t>33*1,1*0,1   řad 
10*1,1*0,1   provizorium 
4*1,1*0,1   přípojka</t>
  </si>
  <si>
    <t>Položka je určena pro práce v otevřeném výkopu, pro práce ve štole se k položce používá příplatek 45154-1192</t>
  </si>
  <si>
    <t>452313151R00</t>
  </si>
  <si>
    <t>Bloky pro potrubí z betonu C 20/25</t>
  </si>
  <si>
    <t>2*0,106+4*0,293 
1*0,023+4*0,125 
3*0,22</t>
  </si>
  <si>
    <t>Položka je určena pro práce v otevřeném výkopu, pro práce ve štole se k položce používá příplatek 45231-3192</t>
  </si>
  <si>
    <t>452353101R00</t>
  </si>
  <si>
    <t>Bednění bloků pod potrubí</t>
  </si>
  <si>
    <t>2*0,73+4*1,04 
1*0,56+4*0,94 
3*1,08</t>
  </si>
  <si>
    <t>Položka je určena pro práce v otevřeném výkopu, pro práce ve štole se k položce používá příplatek 45235-1192.  V položkách jsou zakalkulovány i náklady na odbednění a nátěr proti přilnavosti betonu</t>
  </si>
  <si>
    <t>Potrubí z trub litinových</t>
  </si>
  <si>
    <t>851651104R00</t>
  </si>
  <si>
    <t>Montáž potrubí litinového,jištěný spoj BLS, DN 150</t>
  </si>
  <si>
    <t>852241121R00</t>
  </si>
  <si>
    <t>Montáž trub litin. tlak. přír. ve výkopu DN 80</t>
  </si>
  <si>
    <t>1   délky 4000mm 
Položka je určena pro montáž trub litinových tlakových přírubových normálních délek v otevřeném výkopu, v otevřeném kanálu nebo v šachtě. V položce nejsou zakalkulovány náklady na dodávku trub; tyto trouby se oceňují ve speciifikaci. Ztratné se doporučuje ve výši 1 %</t>
  </si>
  <si>
    <t>852242121R00</t>
  </si>
  <si>
    <t>Montáž trub litin. tlak. přír.do 1 m, výkop DN 80</t>
  </si>
  <si>
    <t>1   délky 300mm 
Položka je určena pro montáž trub litinových tlakových přírubových abnormálních délek, jednotlivě do 1 m v otevřeném výkopu, v otevřeném kanálu nebo v šachtě. V položce nejsou zakalkulovány náklady na dodávku trub; tyto trouby se oceňují ve speciifikaci. Ztratné se doporučuje ve výši 1 %</t>
  </si>
  <si>
    <t>857242121R00</t>
  </si>
  <si>
    <t>Montáž tvarovek litin. jednoos.přír. výkop DN 80</t>
  </si>
  <si>
    <t>Položka je určena pro montáž litinových tvarovek na potrubí litinovém tlakovém přírubovém jednoosých v otevřeném výkopu, v otevřeném kanálu nebo v šachtě.  V položce nejsou zakalkulovány náklady na dodávku tvarovek; tyto tvarovky se oceňují ve speciifikaci. Ztratné se doporučuje ve výši 1 %</t>
  </si>
  <si>
    <t>857262121R00</t>
  </si>
  <si>
    <t>Montáž tvarovek litin. jednoos. přír. výkop DN 100</t>
  </si>
  <si>
    <t>857312121R00</t>
  </si>
  <si>
    <t>Montáž tvarovek litin. jednoos. přír. výkop DN 150</t>
  </si>
  <si>
    <t>857314121R00</t>
  </si>
  <si>
    <t>Montáž tvarovek litin. odboč. přír. výkop DN 150</t>
  </si>
  <si>
    <t>Položka je určena pro montáž litinových tvarovek na potrubí litinovém tlakovém přírubovém, odbočných, v otevřeném výkopu, v otevřeném kanálu nebo v šachtě.  V položce nejsou zakalkulovány náklady na dodávku tvarovek; tyto tvarovky se oceňují ve speciifikaci. Ztratné se doporučuje ve výši 1 %</t>
  </si>
  <si>
    <t>857601104R00</t>
  </si>
  <si>
    <t>Montáž tvarovek jednoosých, tvárná litina DN 150</t>
  </si>
  <si>
    <t>Položka je určena pro montáž tvarovek jednoosých s pružnými spoji ve výkopu. Pro blokované spoje se cena zvýší o 15 - 20 %. V položce nejsou zakalkulovány náklady na dodávku tvarovek; tyto tvarovky se oceňují ve speciifikaci. Ztratné se doporučuje ve výši 1 %</t>
  </si>
  <si>
    <t>857701104R00</t>
  </si>
  <si>
    <t>Montáž tvarovek odbočných, tvárná litina DN 150</t>
  </si>
  <si>
    <t>Položka je určena pro montáž tvarovek odbočných s pružnými spoji ve výkopu. Pro blokované spoje se cena zvýší o 15 - 20 %. V položce nejsou zakalkulovány náklady na dodávku tvarovek; tyto tvarovky se oceňují ve speciifikaci. Ztratné se doporučuje ve výši 1 %</t>
  </si>
  <si>
    <t>Potrubí z trub plastických, skleněných a čedičových</t>
  </si>
  <si>
    <t>870100009R00</t>
  </si>
  <si>
    <t>Montáž potrubí sklolaminátového ve výkopu, DN 150</t>
  </si>
  <si>
    <t>Položka je určena pro vodovody i kanalizace. V položce není zakalkulována dodávka trub, spojek a tvarovek. Cenu dodávky včetně dopravy stanoví výrobce na požádání dle konkretní dokumentace. Montáž tlakových tvarovek sklolaminátových se oceňuje jako montáž tvarovek litinových hrdlových nebo přírubových, popřípadě individuální kalkulací.</t>
  </si>
  <si>
    <t>870100014R00</t>
  </si>
  <si>
    <t>Montáž potrubí sklolaminátového ve výkopu, DN 400</t>
  </si>
  <si>
    <t>Položka je určena pro vodovody i kanalizace. V položce není zakalkulována dodávka trub, spojek a tvarovek. Cenu dodávky včetně dopravy stanoví výrobce na požádání dle konkretní dokumentace. Montáž tlakových tvarovek sklolaminátových se oceňuje jako montáž tvarovek litinových hrdlových nebo přírubových, popřípadě individuální kalkulací</t>
  </si>
  <si>
    <t>871171121R00</t>
  </si>
  <si>
    <t>Montáž trubek polyetylenových ve výkopu d 40 mm</t>
  </si>
  <si>
    <t>V položce je uvažováno použití svitku. Případné spoje se dorozpočtují přirážkou za spoj pol. 877 ..-2121 V položce není zakalkulována dodávka trub, spojek a tvarovek. Jejich dodávka se oceňuje ve specifikaci. Montáž elektrotvarovek se oceňuje pol. č. 877 ..-2121  podle množství a průměru potřebných spojů</t>
  </si>
  <si>
    <t>871311121R00</t>
  </si>
  <si>
    <t>Montáž trubek polyetylenových ve výkopu d 160 mm</t>
  </si>
  <si>
    <t>V položce je uvažováno s jedním spojem na 6 m potrubí. Případné další spoje se dorozpočtují přirážkou za každý další spoj pol. 877 ..-2121 V položce není zakalkulována dodávka trub, spojek a tvarovek. Jejich dodávka se oceňuje ve specifikaci. Montáž elektrotvarovek se oceňuje pol. č. 877 ..-2121  podle množství a průměru potřebných spojů, popřípadě individuální kalkulací</t>
  </si>
  <si>
    <t>Ostatní konstrukce a práce na trubním vedení</t>
  </si>
  <si>
    <t>891241111R00</t>
  </si>
  <si>
    <t>Montáž vodovodních šoupátek ve výkopu DN 80</t>
  </si>
  <si>
    <t>Položka je určena pro montáž vodovodních šoupátek v otevřeném výkopu nebo v šachtách s osazením zemní soupravy (bez poklopů). V položce jsou zakalkulovány i náklady na vytvoření otvorů ve stropech šachet pro prostup zemních souprav šoupátek.  V položce nejsou zakalkulovány náklady na: - dodání šoupátek, zemních souprav a šoupátkových klíčů; tyto armatury se oceňují ve specifikaci; ztratné se doporučuje ve výši 1 %.  - podkladní bloky pod armatury, které se oceňují příslušnými položkami souborů 452 Podkladní a zajišťovací konstrukce včetně bednění části A01 tohoto sborníku - osazení šoupátkových poklopů, které se oceňuje položkami souboru 89940 Osazení poklopů litinových části A01 tohoto sborníku</t>
  </si>
  <si>
    <t>891247111R00</t>
  </si>
  <si>
    <t>Montáž hydrantů podzemních DN 80</t>
  </si>
  <si>
    <t>Položka je určena pro montáž hydrantů podzemních (bez osazení poklopů) na potrubí. V položce nejsou zakalkulovány náklady na: - dodání hydrantů a hydrantových klíčů; tyto armatury se oceňují ve specifikaci; ztratné se doporučuje ve výši 1 % - podkladní bloky pod armatury, které se oceňují příslušnými položkami souborů 452 Podkladní a zajišťovací konstrukce včetně bednění části A01 tohoto sborníku - obsyp odvodňovacího zařízení hydrantů ze štěrku nebo štěrkopísku; obsyp se oceňuje příslušnými položkami souboru 451 Lože pod potrubí, stoky a drobné objekty části A01 tohoto sborníku. - osazení hydrantových poklopů; osazení poklopů se oceňuje příslušnými položkami souboru 89940 Osazení poklopů litinových části A01 tohoto sborníku</t>
  </si>
  <si>
    <t>891261111R00</t>
  </si>
  <si>
    <t>Montáž vodovodních šoupátek ve výkopu DN 100</t>
  </si>
  <si>
    <t>891311111R00</t>
  </si>
  <si>
    <t>Montáž vodovodních šoupátek ve výkopu DN 150</t>
  </si>
  <si>
    <t>891319111vd</t>
  </si>
  <si>
    <t>Montáž navrtávacích pasů DN 150</t>
  </si>
  <si>
    <t>včetně dodávky pasu, ventilu a ISO tvarovky</t>
  </si>
  <si>
    <t>Položka je určena pro montáž navrtávacích pasů s ventilem Jt 1 MPa na potrubí z trub osinkocementových, litinových, ocelových nebo plastických hmot. V položce jsou zakalkulovány i náklady na jejich montáž a výkop montážních jamek; na opravu izolace ocelových trubek a na osazení zemních souprav.</t>
  </si>
  <si>
    <t>892241111R00</t>
  </si>
  <si>
    <t>Tlaková zkouška vodovodního potrubí DN 80</t>
  </si>
  <si>
    <t>4+5</t>
  </si>
  <si>
    <t>V položce jsou započteny náklady na přísun, montáž, demontáž a odsun zkoušecího čerpadla, napuštění tlakovou vodou a dodání vody pro tlakovou zkoušku</t>
  </si>
  <si>
    <t>892273111R00</t>
  </si>
  <si>
    <t>Desinfekce vodovodního potrubí DN 125</t>
  </si>
  <si>
    <t>V položce jsou zakalkulovány náklady na napuštění a vypuštění vody, dodání vody a desinfekčního prostředku a na bakteriologický rozbor vody</t>
  </si>
  <si>
    <t>892351111R00</t>
  </si>
  <si>
    <t>Tlaková zkouška vodovodního potrubí DN 200</t>
  </si>
  <si>
    <t>40+24</t>
  </si>
  <si>
    <t>892353111R00</t>
  </si>
  <si>
    <t>Desinfekce vodovodního potrubí DN 200</t>
  </si>
  <si>
    <t>894118001RT3</t>
  </si>
  <si>
    <t>Přípl.za dalších 0,60m výšky vstupu,šachty na potr</t>
  </si>
  <si>
    <t>včetně 2 ks skruže TBS-Q 100/25 PS 100/250/90</t>
  </si>
  <si>
    <t>Příplatek je určen k položce šachet na potrubí za každých dalších 0,60 m výšky vstupu</t>
  </si>
  <si>
    <t>894411111RT2</t>
  </si>
  <si>
    <t>Zřízení šachet z dílců,dno C 25/30, potrubí do DN 200</t>
  </si>
  <si>
    <t>včetně dílců TBS-Q 100/50 PS a TBR-Q 100-63/58 KPS</t>
  </si>
  <si>
    <t>Položka je určena pro zřízení šachet kanalizačních z betonových dílců na potrubí výšky vstupu do 1,5 m s obložením dna betonem C 25/30 z cementu portlandského nebo struskoportlandského. Příplatek k položce šachet z betonových dílců za ka ždých dalších i započatých 0,60 m výšky vstupu se oceňuje položkou 894 11-8001 části A 03 tohoto sborníku. V položce jsou zakalkulovány i náklady na podkladní desku z betonu C -/7,5. V položce nejsou zakalkulovány náklady na: a) litinové poklopy; osazení litinových poklopů se oceňuje položkami souboru 899 10 Osazení poklopů litinových a ocelových části A 01 tohoto sborníku; dodání poklopů se oceňuje ve specifikaci b) podkladní prstence; podkladní prstence se oceňují položkami 452 38 Podkladní a vyrovnávací konstrukce z betonu části A 01 tohoto sborníku c) dodání betonových dílců; tyto náklady se oceňují ve specifikaci. 
Ztratné se doporučuje ve výši 1 %</t>
  </si>
  <si>
    <t>899104111RT2</t>
  </si>
  <si>
    <t>Osazení poklopu s rámem nad 150 kg</t>
  </si>
  <si>
    <t>včetně dodávky poklopu šachtového lit. D 650</t>
  </si>
  <si>
    <t>Položka je určena pro osazení poklopů litinových a ocelových včetně rámů a platí i pro osazení rektifikačních kroužků nebo rámečků. V položkách jsou zakalkulovány náklady na dodání poklopu litinového šachtového D 650. V položce jsou zakalkulovány i náklady na cementovou maltu</t>
  </si>
  <si>
    <t>899331111R00</t>
  </si>
  <si>
    <t>Výšková úprava vstupu do 20 cm, zvýšení poklopu</t>
  </si>
  <si>
    <t>899401112R00</t>
  </si>
  <si>
    <t>Osazení poklopů litinových šoupátkových</t>
  </si>
  <si>
    <t>V položkách osazení poklopů jsou zakalkulovány i náklady na jejich podezdění.  V položkách nejsou zakalkulovány náklady na dodání poklopů; Tyto náklady se oceňují ve specifikaci. Ztratné se nestanoví</t>
  </si>
  <si>
    <t>899401113R00</t>
  </si>
  <si>
    <t>Osazení poklopů litinových hydrantových</t>
  </si>
  <si>
    <t>899431111R00</t>
  </si>
  <si>
    <t>Výšková úprava do 20 cm, zvýšení krytu šoupěte</t>
  </si>
  <si>
    <t>899623181R00</t>
  </si>
  <si>
    <t>Obetonování potrubí nebo zdiva stok betonem C30/37</t>
  </si>
  <si>
    <t>0,65*0,65*5-0,63</t>
  </si>
  <si>
    <t>Položka je určena pro obetonování potrubí v otevřeném výkopu, pro práce ve štole se k položce používá příplatek 89962-3192. Obetonování zdiva stok ve štole se oceňuje položkami 35931 Výplň za rubem cihelného zdiva stok části A 03 tohoto sborníku</t>
  </si>
  <si>
    <t>899643111R00</t>
  </si>
  <si>
    <t>Bednění pro obetonování potrubí v otevřeném výkopu</t>
  </si>
  <si>
    <t>(0,65+0,65)*5</t>
  </si>
  <si>
    <t>V položce jsou zakalkulovány i náklady na odbednění a nátěr proti přilnavosti betonu</t>
  </si>
  <si>
    <t>899731114R00</t>
  </si>
  <si>
    <t>Vodič signalizační CYY 6 mm2</t>
  </si>
  <si>
    <t>Hodinové zúčtovací sazby (HZS)</t>
  </si>
  <si>
    <t>909 R00</t>
  </si>
  <si>
    <t>Hzs-nezmeritelne stavebni prace</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</si>
  <si>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</si>
  <si>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96</t>
  </si>
  <si>
    <t>Bourání konstrukcí</t>
  </si>
  <si>
    <t>969011141R00</t>
  </si>
  <si>
    <t>Vybourání vodovod., plynového vedení DN do 200 mm</t>
  </si>
  <si>
    <t>V položce není kalkulována manipulace se sutí, která se oceňuje samostatně položkami souboru 979.</t>
  </si>
  <si>
    <t>97</t>
  </si>
  <si>
    <t>Prorážení otvorů a ostatní bourací práce</t>
  </si>
  <si>
    <t>979100011RA0</t>
  </si>
  <si>
    <t>Odvoz suti a vyb.hmot do 10 km, vnitrost. 15 m</t>
  </si>
  <si>
    <t>2,2183</t>
  </si>
  <si>
    <t>H27</t>
  </si>
  <si>
    <t>Vedení trubní dálková a přípojná</t>
  </si>
  <si>
    <t>998273101R00</t>
  </si>
  <si>
    <t>Přesun hmot, trubní vedení litinové, otevř. výkop</t>
  </si>
  <si>
    <t>0,0404+0,0001+10,5232+133,692-131,41</t>
  </si>
  <si>
    <t>Položka je určena pro trubní vedení (vodovod nebo kanalizace) hloubené nebo ražené z trub litinových včetně drobných objektů. Platnost položky je vymezena pro nejmenší skladovací plochu 100 m2 + 0,24 m2/t, pro největší dopravní vzdálenost 15 m od hrany výkopu na povrchu nebo 15 m od okraje šachty k těžišti skládek na povrchu. V případech, kdy nejsou splněny tyto podmínky použije se příplatek - 3115 až - 3119</t>
  </si>
  <si>
    <t>M23</t>
  </si>
  <si>
    <t>Montáže potrubí</t>
  </si>
  <si>
    <t>230194011R00</t>
  </si>
  <si>
    <t>Utěsnění chráničky manžetou DN 400</t>
  </si>
  <si>
    <t>230195040R00</t>
  </si>
  <si>
    <t>Montáž distanční objímky segmentových</t>
  </si>
  <si>
    <t>230200125R00</t>
  </si>
  <si>
    <t>Nasunutí potrubní sekce do SLM chráničky, DN 400</t>
  </si>
  <si>
    <t>MD23</t>
  </si>
  <si>
    <t>Ostatní materiál</t>
  </si>
  <si>
    <t>273443896</t>
  </si>
  <si>
    <t>Manžeta na chráničky EPDM 250 x 410 mm</t>
  </si>
  <si>
    <t>K uzavření konců chráničky slouží manžety na chráničky. Manžety brání vnikání spodní vody a různých živočichů nebo nečistot do chráničky. Nasazují se na trubku v průběhu montáže a upevňují se utažením nerezových pásků, které jsou k manžetě přiloženy při dodání.  Manžeta je vyrobena ze syntetického kaučuku EPDM, který je odolný proti vlhkosti a jehož trvanlivost je pro dané účely vyhovující. Manžety jsou odlévány do forem a jsou tudíž celistvé bez jakýchkoliv spojů, což zvyšuje těsnost po správně provedené montáži.</t>
  </si>
  <si>
    <t>28314148</t>
  </si>
  <si>
    <t>Fólie výstražná pro vodu š. 300 mm bílá/modrá</t>
  </si>
  <si>
    <t>balení: cívka 250 m  VF-300</t>
  </si>
  <si>
    <t>92</t>
  </si>
  <si>
    <t>283hob2VD</t>
  </si>
  <si>
    <t>Trouba sklolaminátová DN150(200)</t>
  </si>
  <si>
    <t>vlastní</t>
  </si>
  <si>
    <t>93</t>
  </si>
  <si>
    <t>283hobVD</t>
  </si>
  <si>
    <t>Trouba sklolaminátová DN400</t>
  </si>
  <si>
    <t>286134114</t>
  </si>
  <si>
    <t>Trubka tlaková AQUALINE RC1 PE100 40x3,7 mm PN16</t>
  </si>
  <si>
    <t>;ztratné 10%; 0,4</t>
  </si>
  <si>
    <t>RC1-040037/100  Vodovodní PE tlaková trubka AQUALINE RC1 dle normy EN 12 201-2 Jednovrstvá - celý průřez stěny z PE 100RC Černá s modrými pruhy (doprava pitné a užitkové vody)  Použití: vhodná do otevřeného výkopu bez pískového lože (možnost bodového zatížení)  a pro méně náročné metody bezvýkopové pokládky  Návin 100</t>
  </si>
  <si>
    <t>286134135</t>
  </si>
  <si>
    <t>Trubka tlaková AQUALINE RC1 PE100 160x9,5 mm PN10</t>
  </si>
  <si>
    <t>;ztratné 10%; 2,4</t>
  </si>
  <si>
    <t>RC1-160095/006 RC1-160095/012 Vodovodní PE tlaková trubka AQUALINE RC1 dle normy EN 12 201-2 Jednovrstvá - celý průřez stěny z PE 100RC Černá s modrými pruhy (doprava pitné a užitkové vody)  Použití: vhodná do otevřeného výkopu bez pískového lože (možnost bodového zatížení)  a pro méně náročné metody bezvýkopové pokládky  Tyč 6 m/12</t>
  </si>
  <si>
    <t>28653519vd</t>
  </si>
  <si>
    <t>Objímka distanční kluzná typ M/N 228-259mm</t>
  </si>
  <si>
    <t>RTS II / 2020</t>
  </si>
  <si>
    <t>Výška distanční objímky: 75 mm.</t>
  </si>
  <si>
    <t>42200750</t>
  </si>
  <si>
    <t>HAWLE poklop uliční šoupátkový 1750 - voda</t>
  </si>
  <si>
    <t>Vodárenské armatury Model pro: šoupátka a Combi-T obj.č. 1750 materiál: šedá litina GG 200 bitumenovaná</t>
  </si>
  <si>
    <t>42200760</t>
  </si>
  <si>
    <t>HAWLE poklop k podz. hydrantu 1950 - voda</t>
  </si>
  <si>
    <t>Vodárenské armatury Model pro: podzemní hydranty obj.č. 1950 materiál: šedá litina GG 200 bitumenovaná</t>
  </si>
  <si>
    <t>42228310</t>
  </si>
  <si>
    <t>HAWLE šoupátko 4000E2 DN 80 přírubové, voda</t>
  </si>
  <si>
    <t>Šoupátko přírubové - měkcetěsnící klínové šoupátko s hladkým a volným průtokovým kanálem č. 4000E2 PN 10  • 100% vhodné pro instalaci do země 1 tělo z tvárné litiny s vnitřní i vnější epoxidovou povrchovou úpravou 2 vrchní díl z tvárné litiny s vnitřní i vnější epoxidovou povrchovou úpravou 3 klín z tvárné litiny s uvnitř i vně navulkanizovaným elastomerem 4 vedení klínu z otěruvzdorného plastu 5 matice kínu z mosazi se zvýšenou odolností proti odzinkování 6 vřeteno z nerezové oceli s válcovaným závitem a hladce válcovanou těsnicí kluznou plochou 7 pouzdro O-kroužků z mosazi 8 O-kroužek, valivé ložisko (od DN 200) z elastomeru 9 zpětné těsnění z elastomeru 10 stírací kroužek z elastomeru 11 těsnění vrchního dílu z elastomeru 12 šrouby s vnitřním šestihranem zapuštěné a zalévací hmotou a těsněním zcela chráněné proti korozi 13 ochrana hran z PE 14 valivá 
ložiska (od DN 250) 15 centrovací kroužek z POM 16 centrovací příruba z tvárné litiny s vnitřní i vnější epoxidovou povrchovou úpravou 17 těsnění centrovací příruby z elastomeru 18 pojistný kroužek z POM 19 kluzné podložky z POM 20 těsnicí hmota sloužící jako protikorozní ochrana pouzdra závitu  Standardní provedení: bez ručního kola a zemní soupravy  • rozměry přírub dle EN 1092-2, vrtání přírub dle: EN 1092-2 | PN 10 standard (4000E2, 4700E2); EN 1092-2 | PN 25 (4010E2, 4710E2); EN 1092-2 | PN 16 od DN 200 (4000E2, 4700E2) prosíme uvést v objednávce, jiné normy na dotaz • volný průtok celým profilem šoupátka zaručuje bezproblémovou kontrolu vodovodní sítě sondami a jeho čištění tzv. "ježkování" • vhodné pro neagresivní odpadní vodu • jedna zemní souprava pro více dimenzí • 100% vhodné pro servopohon • snadné dodatečné vybavení ukazatelem polohy nebo 
servopohonem (montáž na vrchní díl)</t>
  </si>
  <si>
    <t>42228312</t>
  </si>
  <si>
    <t>HAWLE šoupátko 4000E2 DN 100 přírubové, voda</t>
  </si>
  <si>
    <t>42228314</t>
  </si>
  <si>
    <t>HAWLE šoupátko 4000E2 DN 150 přírubové, voda</t>
  </si>
  <si>
    <t>422737423</t>
  </si>
  <si>
    <t>HAWLE hydrant podzemní MB1 K244 DN80/1,5m-voda</t>
  </si>
  <si>
    <t>Hydrant podzemní s jednočinným uzavíráním  PROVEDENÍ: monoblok hydrantové tělo - uvnitř i vně ochrana navrstvováním epoxidovaným vířivým slinováním dle GSK ostatní části vyrobeny z protikorozních materiálů nebo povrchově upraveny pozinkováním monoblok - hydrantové tělo a sokl z jednoho dílu jednočinné uzavírání jednoduchá montáž všechny vnitřní části lze demontovat bez výkopových prací při úplném uzavření hydrantu je automaticky řízena funkce vyprazdňování (RW-0) dvěmi vypouštěcími otvory patu hydrantu je nutné opatřit dostatečným drenážním obalem pro zbytkové množství vody úplné vyprázdnění hydrantu - zbytkový podíl vody je nulový (RW-0)! Průtočné množství při plném otevření hydrantu 93 m3/h.</t>
  </si>
  <si>
    <t>42293200</t>
  </si>
  <si>
    <t>HAWLE souprava zemní 9000E2 DN50 -100, 1,5m</t>
  </si>
  <si>
    <t>Souprava zemní 9000E2 Zemní soupravy  tuhé nebo teleskopické pro šoupátka E2 a E2 Combi-armatury DN 50 - 200  9000E2 tuhé provedení  jmenovitá světlost 50 - 100mm krytí potrubí 1,5 m  1 zemní souprava pro více dimenzí šoupat  Chránička s integrovaným spojovacím mechanismem  Žádné další upevňovní (šroubem, kolíčkem) není již třeba  Všechny zemní soupravy (tuhé i teleskopické) jsou chráněny před vniknutím nečistot a povrchové vody.  Teleskopická zemní souprava umožňuje plynulé přizpůsobování uličnímu povrchu.  Toto se provádí roztahováním nebo zasouváním teleskopické trubky a klíčové tyče.  Veškeré svislé tlaky se zachycují teleskopickým účinkem, čímž se zamezí poškození potrubí a armatury.  Dodává se s uličním poklopem a základní deskou nebo bez.</t>
  </si>
  <si>
    <t>42293205</t>
  </si>
  <si>
    <t>HAWLE souprava zemní 9000E2 DN125 -150, 1,5m</t>
  </si>
  <si>
    <t>Souprava zemní 9000E2 Zemní soupravy  tuhé nebo teleskopické pro šoupátka E2 a E2 Combi-armatury DN 50 - 200  9000E2 tuhé provedení  jmenovitá světlost 125 - 150mm krytí potrubí 1,5 m  1 zemní souprava pro více dimenzí šoupat  Chránička s integrovaným spojovacím mechanismem  Žádné další upevňovní (šroubem, kolíčkem) není již třeba  Všechny zemní soupravy (tuhé i teleskopické) jsou chráněny před vniknutím nečistot a povrchové vody.  Teleskopická zemní souprava umožňuje plynulé přizpůsobování uličnímu povrchu.  Toto se provádí roztahováním nebo zasouváním teleskopické trubky a klíčové tyče.  Veškeré svislé tlaky se zachycují teleskopickým účinkem, čímž se zamezí poškození potrubí a armatury.  Dodává se s uličním poklopem a základní deskou nebo bez.</t>
  </si>
  <si>
    <t>422935323</t>
  </si>
  <si>
    <t>HAWLE spojka Synoflex s přírubou 7994, DN100,PN 16</t>
  </si>
  <si>
    <t>Spojka s přírubou jištěná proti posunu pro všechny standardní materiály potrubí s velkým rozsahem vnějších průměrů potrubí a úhlovým vychýlením PROVEDENÍ: hrdlo - příruba dle EN 14 525 příruba a opěrný kroužek: dle EN 1092-2 PN10 (případně PN16) tělo a přítlačný kroužek: z tvárné litny EN-GJS-400 s povrchovou úpravou vířivým slinováním flexibilní těsnění: z elastomeru dle EN 681-1 (vhodné pro pitnou vodu) flexibilní Synoflex kroužek: z POM sestaven z jednotlivých segmentů jistící prvky: z nekorodující oceli na každém segmentu kroužku šrouby a matice: z nerezové oceli s povrchovou úpravou proti zadírání podložky: z nerezové oceli s ochrannou krytkou z elastomeru šrbouby: lze použít i otočené o 180° distanční objímky: z plastu úhlové vychýlení (ČSN EN 14 525) pro jištění tahových sil na PE potrubí doporučujeme instalaci rozpěrných pouzder (č. 6035, 6036)</t>
  </si>
  <si>
    <t>422935325</t>
  </si>
  <si>
    <t>HAWLE spojka Synoflex s přírubou 7994, DN150,PN 16</t>
  </si>
  <si>
    <t>422-obl-1VD</t>
  </si>
  <si>
    <t>Koleno 90° SYTÉM 2000 pro pot. z PE a PVC s jištěním proti posunu</t>
  </si>
  <si>
    <t>utěsnění spoje těsněním s chlopněmi  
zasunutí trubky do těsnící komory bez větší fyzické námahy  
jištění proti posunu působí nezávisle na těsnění spoje a do-sahuje se dotažením upínacího kroužku  
pro tenkostěnné PE-trubky (do tloušťky stěn = 3 mm) a pro podtlakové rozvody je použití opěrného pouzdra předepsáno  
malá fyzická náročnost při montáži i demontáži</t>
  </si>
  <si>
    <t>5525112823</t>
  </si>
  <si>
    <t>Trouba vod.lit.tlak. Duktus DN 150 mm spoj BLS</t>
  </si>
  <si>
    <t>;ztratné 10%; 2,8</t>
  </si>
  <si>
    <t>Hrdlová trouba z tvárné litiny s hladkým koncem dle ČSN EN 545 Kombinace těsnění Tyton se zajišťovacími segmenty BLS Volný konec trouby opatřen roznášecím návarkem  Duktus standard - vně vrstva pozinkování 200 g/m2 s krycí modrou epoxidovou vrstvou uvnitř vyložení z cementové malty z vysokopecního cementu hrdla trub jsou zevnitř pozinkována a pokryta epoxidovým povlakem  Možnost dodatečného dokoupení jistícího svěracího kroužku pro krácené trouby bez návark</t>
  </si>
  <si>
    <t>5525117303</t>
  </si>
  <si>
    <t>TL vod.tlak. Duktus WKG EL DN 150 mm spoj TYTON</t>
  </si>
  <si>
    <t>;ztratné 10%; 1,2</t>
  </si>
  <si>
    <t>Tepelně izolovaná hrdlová trouba z tvárné litiny s hladkým koncem dle ČSN EN 545 pro kryté rozvody Hrdlový spoj Tyton (pružný násuvný spoj EPDM)  Tepelná izolace tvořená vrstvou PUR pěny EL - plášťová trouba z PE-HD Uvnitř vyložení z cementové malty z vysokopecního cementu VCM  použití - potrubí pro studenou vodu (klimatizační zařízení), potrubí pro teplou vodu do 50 °C Možnost dodatečného dokoupení gumového těsnícího kroužku TYTON SIT-PLUS (spoj BRS</t>
  </si>
  <si>
    <t>55251214</t>
  </si>
  <si>
    <t>Trouba přír.litin. Duktus FF DN 80 mm EWS - 300mm</t>
  </si>
  <si>
    <t>Trouba přírubová z tvárné litiny, tlakovodní, vnitřní a vnější protikorózní ochrana práškovým epoxidem EW</t>
  </si>
  <si>
    <t>55251215</t>
  </si>
  <si>
    <t>Trouba přír.litin. Duktus FF DN 80 mm EWS - 1000mm</t>
  </si>
  <si>
    <t>1 
Trouba přírubová z tvárné litiny, tlakovodní, vnitřní a vnější protikorózní ochrana práškovým epoxidem EW</t>
  </si>
  <si>
    <t>55251221</t>
  </si>
  <si>
    <t>Trouba přír.litin. Duktus FF DN 80 mm EWS - 3000mm</t>
  </si>
  <si>
    <t>55258542</t>
  </si>
  <si>
    <t>Tvar. hrdl.s přír.odb.Duktus MMA DN150/ 80 EWS VP</t>
  </si>
  <si>
    <t>Tvárná litin</t>
  </si>
  <si>
    <t>55259414</t>
  </si>
  <si>
    <t>Koleno hrdlové Duktus MMK DN150-11 1/4° EWS</t>
  </si>
  <si>
    <t>55259473</t>
  </si>
  <si>
    <t>Koleno hrdlové Duktus MMK DN150/45° EWS</t>
  </si>
  <si>
    <t>55259733</t>
  </si>
  <si>
    <t>Tvar. přír. s hrdlem Duktus EU DN 150 EWS</t>
  </si>
  <si>
    <t>552599954</t>
  </si>
  <si>
    <t>Tvarovka přír. s přír. odb. Duktus T DN 150/100</t>
  </si>
  <si>
    <t>55260097030</t>
  </si>
  <si>
    <t>Koleno přír.s patkou Duktus N DN 80 VP</t>
  </si>
  <si>
    <t>5526009705</t>
  </si>
  <si>
    <t>Koleno přír.s patkou Duktus N DN 150</t>
  </si>
  <si>
    <t>55346960vd</t>
  </si>
  <si>
    <t>Sloupek orientační, 2000 mm, potažený bralenem</t>
  </si>
  <si>
    <t>vč. bet patky, barevného značení bílá/modráá, orientační tabule velká, vč. kompletní montáže</t>
  </si>
  <si>
    <t>59691002.A</t>
  </si>
  <si>
    <t>Recyklát betonový fr.16 - 32 mm</t>
  </si>
  <si>
    <t>59,73*2,2</t>
  </si>
  <si>
    <t>Přesuny sutí</t>
  </si>
  <si>
    <t>979951121R00</t>
  </si>
  <si>
    <t>Výkup kovů - litina, velikost do 40 x 40 cm</t>
  </si>
  <si>
    <t>1,365</t>
  </si>
  <si>
    <t>SO 401</t>
  </si>
  <si>
    <t>PŘELOŽKA VEŘEJNÉHO OSVĚTLENÍ</t>
  </si>
  <si>
    <t>015111</t>
  </si>
  <si>
    <t>POPLATKY ZA LIKVIDACŮ ODPADŮ NEKONTAMINOVANÝCH - 17 05 04  VYTĚŽENÉ ZEMINY A HORNINY -  I. TŘÍDA TĚŽITELNOSTI</t>
  </si>
  <si>
    <t>Viz. projektová dokumentace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</si>
  <si>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</si>
  <si>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</si>
  <si>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BETON Z DEMOLIC OBJEKTŮ, ZÁKLADŮ TV</t>
  </si>
  <si>
    <t>11090</t>
  </si>
  <si>
    <t>VŠEOBECNÉ VYKLIZENÍ OSTATNÍCH PLOCH</t>
  </si>
  <si>
    <t>zahrnuje odstranění všech překážek pro uskutečnění stavby</t>
  </si>
  <si>
    <t>113328</t>
  </si>
  <si>
    <t>ODSTRAN PODKL ZPEVNĚNÝCH PLOCH Z KAMENIVA NESTMEL,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</si>
  <si>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</si>
  <si>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13173</t>
  </si>
  <si>
    <t>HLOUBENÍ JAM ZAPAŽ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</si>
  <si>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</si>
  <si>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</si>
  <si>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</si>
  <si>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M3KM</t>
  </si>
  <si>
    <t>Položka zahrnuje samostatnou dopravu zeminy. Množství se určí jako součin kubatutry [m3] a požadované vzdálenosti [km].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</si>
  <si>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</si>
  <si>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</si>
  <si>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</si>
  <si>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</si>
  <si>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132</t>
  </si>
  <si>
    <t>rýh</t>
  </si>
  <si>
    <t>13273</t>
  </si>
  <si>
    <t>HLOUBENÍ RÝH ŠÍŘ DO 2M PAŽ I NEPAŽ TŘ. I</t>
  </si>
  <si>
    <t>13273B</t>
  </si>
  <si>
    <t>HLOUBENÍ RÝH ŠÍŘ DO 2M PAŽ I NEPAŽ TŘ. I - DOPRAVA</t>
  </si>
  <si>
    <t>ZÁKLADY Z PROSTÉHO BETONU DO C25/30 (B30)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</si>
  <si>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</si>
  <si>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</si>
  <si>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</si>
  <si>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</si>
  <si>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56324</t>
  </si>
  <si>
    <t>VOZOVKOVÉ VRSTVY Z VIBROVANÉHO ŠTĚRKU TL. DO 200MM</t>
  </si>
  <si>
    <t>702211</t>
  </si>
  <si>
    <t>KABELOVÁ CHRÁNIČKA ZEMNÍ DN DO 100 MM</t>
  </si>
  <si>
    <t>1. Položka obsahuje: 
 – přípravu podkladu pro osazení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</si>
  <si>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</si>
  <si>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</si>
  <si>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</si>
  <si>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</si>
  <si>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</si>
  <si>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709210</t>
  </si>
  <si>
    <t>KŘIŽOVATKA KABELOVÝCH VEDENÍ SE STÁVAJÍCÍ INŽENÝRSKOU SÍTÍ (KABELEM, POTRUBÍM APOD.)</t>
  </si>
  <si>
    <t>1. Položka obsahuje: 
 – úprava dna výkopu 
 – položení betonového žlabu / chráničky včetně zakrytí 
 – pomocné mechanismy 
2. Položka neobsahuje: 
 X 
3. Způsob měření: 
Udává se počet kusů kompletní konstrukce nebo práce.</t>
  </si>
  <si>
    <t>709612</t>
  </si>
  <si>
    <t>DEMONTÁŽ CHRÁNIČKY/TRUBKY</t>
  </si>
  <si>
    <t>1. Položka obsahuje:  
 – veškeré práce a materiál obsažený v názvu položky  
2. Položka neobsahuje:  
 X  
3. Způsob měření:  
Udává se počet kusů kompletní konstrukce nebo práce.</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</si>
  <si>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</si>
  <si>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</si>
  <si>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</si>
  <si>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</si>
  <si>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</si>
  <si>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</si>
  <si>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743xxR</t>
  </si>
  <si>
    <t>MONTÁŽ OSVĚTLOVACÍHO STOŽÁRU ULIČNÍHO VÝŠKY DO 15 M</t>
  </si>
  <si>
    <t>2019_OTSKP 2</t>
  </si>
  <si>
    <t>Viz. projektová dokomentace</t>
  </si>
  <si>
    <t>1. Položka obsahuje: 
 – všechny náklady na montáž stávajícího zařízení se všemi pomocnými doplňujícími mechanismy 
 – mechanizační prostředek 
2. Položka neobsahuje: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</si>
  <si>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</si>
  <si>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</si>
  <si>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</si>
  <si>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</si>
  <si>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</si>
  <si>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</si>
  <si>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</si>
  <si>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</si>
  <si>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</si>
  <si>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Elektroinstalace - silnoproud</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</si>
  <si>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</si>
  <si>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</si>
  <si>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</si>
  <si>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</si>
  <si>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</si>
  <si>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</si>
  <si>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</si>
  <si>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</si>
  <si>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</si>
  <si>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742K12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</si>
  <si>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</si>
  <si>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</si>
  <si>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742O13</t>
  </si>
  <si>
    <t>ZATAŽENÍ KABELU DO CHRÁNIČKY - KABEL DO 4 KG/M</t>
  </si>
  <si>
    <t>1. Položka obsahuje: 
 – montáž kabelu o váze do 4 kg/m do chráničky/ kolektoru 
2. Položka neobsahuje: 
 X 
3. Způsob měření: 
Měří se metr délkový.</t>
  </si>
  <si>
    <t>742O15</t>
  </si>
  <si>
    <t>OZNAČOVACÍ ŠTÍTEK NA KABEL</t>
  </si>
  <si>
    <t>1. Položka obsahuje: 
 – veškeré příslušentsví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</si>
  <si>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</si>
  <si>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</si>
  <si>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</si>
  <si>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</si>
  <si>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</si>
  <si>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</si>
  <si>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966158</t>
  </si>
  <si>
    <t>BOURÁNÍ KONSTRUKCÍ Z PROST BETONU S ODVOZEM DO 20KM</t>
  </si>
  <si>
    <t>VRN-DIO</t>
  </si>
  <si>
    <t>DOPRAVNĚ INŽENÝRSKÉ OPATŘENÍ</t>
  </si>
  <si>
    <t>914112</t>
  </si>
  <si>
    <t>DOPRAVNÍ ZNAČKY ZÁKLAD VELIKOSTI OCEL NEREFLEXNÍ - MONTÁŽ S PŘEMÍST</t>
  </si>
  <si>
    <t>Přechodné dopr. značení - Svislá dopravní značka ocelová normální velikosti včetně základové konstrukce (stojan k dopravním silničním značkám jednoduchý - červenobílé pruhování + základová deska): A15, B1, B30, C2B, C2c, IP10a, IS11a, IS11b, IS11c, IP22, E3a, E7b, E13, Z2 - půjčené značení (montáž s přestavěním). 
=(5+3+3+1+1+5+5+24+26+3+4+2+3+6)ks</t>
  </si>
  <si>
    <t>5+3+3+1+1+5+5+24+26+3+4+2+3+6=91,000 [A]</t>
  </si>
  <si>
    <t>Přechodné dopr. značení -Svislá dopravní značka ocelová normální velikosti včetně základové konstrukce (stojan k dopravním silničním značkám jednoduchý - červenobílé pruhování + základová deska): A15, B1, B30, C2B, C2c, IP10a, IS11a, IS11b, IS11c, IP22, E3a, E7b, E13, Z2 - půjčené značení (demontáž). 
= (5+3+3+1+1+5+5+24+26+3+4+2+3+6)ks</t>
  </si>
  <si>
    <t>914119</t>
  </si>
  <si>
    <t>DOPRAV ZNAČKY ZÁKLAD VEL OCEL NEREFLEXNÍ - NÁJEMNÉ</t>
  </si>
  <si>
    <t>KSDEN</t>
  </si>
  <si>
    <t>Přechodné dopr. značení - Svislá dopravní značka ocelová normální velikosti včetně základové konstrukce (stojan k dopravním silničním značkám jednoduchý - červenobílé pruhování + základová deska): A15, B1, B30, C2B, C2c, IP10a, IS11a, IS11b, IS11c, IP22, E3a, E7b, E13, Z2 - půjčené značení (nájem). 
= (5+3+3+1+1+5+5+24+26+3+4+2+3+6)ks*120dnů</t>
  </si>
  <si>
    <t>(5+3+3+1+1+5+5+24+26+3+4+2+3+6)*120=10 920,000 [A]</t>
  </si>
  <si>
    <t>položka zahrnuje sazbu za pronájem dopravních značek a zařízení, počet jednotek je určen jako součin počtu značek a počtu dní použití</t>
  </si>
  <si>
    <t>916112</t>
  </si>
  <si>
    <t>DOPRAV SVĚTLO VÝSTRAŽ SAMOSTATNÉ - MONTÁŽ S PŘESUNEM</t>
  </si>
  <si>
    <t>Přechodné dopravní značení - Výstražné světlo typu 1 samostatné + akumulátor včetně základové konstrukce (stojan k dopravním silničním značkám jednoduchý - červenobílé pruhování + základová deska) - půjčené značení (montáž s přemístěním) 
= 5ks</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</si>
  <si>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</si>
  <si>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</si>
  <si>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</si>
  <si>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Přechodné dopravní značení - Výstražné světlo typu 1 samostatné + akumulátor včetně základové konstrukce (stojan k dopravním silničním značkám jednoduchý - červenobílé pruhování + základová deska) - půjčené značení (demontáž) 
= 5ks</t>
  </si>
  <si>
    <t>Položka zahrnuje odstranění, demontáž a odklizení zařízení s odvozem na předepsané místo</t>
  </si>
  <si>
    <t>916119</t>
  </si>
  <si>
    <t>DOPRAV SVĚTLO VÝSTRAŽ SAMOSTATNÉ - NÁJEMNÉ</t>
  </si>
  <si>
    <t>Přechodné dopravní značení - Výstražné světlo typu 1 samostatné + akumulátor včetně základové konstrukce (stojan k dopravním silničním značkám jednoduchý - červenobílé pruhování + základová deska) - půjčené značení (nájem) 
= 3ks*120dnů+2ks*5dnů</t>
  </si>
  <si>
    <t>3*120+2*5=370,000 [A]</t>
  </si>
  <si>
    <t>položka zahrnuje sazbu za pronájem zařízení. Počet měrných jednotek se určí jako součin počtu zařízení a počtu dní použití.</t>
  </si>
  <si>
    <t>916122</t>
  </si>
  <si>
    <t>DOPRAV SVĚTLO VÝSTRAŽ SOUPRAVA 3KS - MONTÁŽ S PŘESUNEM</t>
  </si>
  <si>
    <t>Přechodné dopravní značení - Výstražné světlo typu 1 souprava tří kusů + akumulátor včetně základové konstrukce (stojan k dopravním silničním značkám jednoduchý - červenobílé pruhování + základová deska) - půjčené značení (montáž s přemístěním) 
= 1ks</t>
  </si>
  <si>
    <t>916123</t>
  </si>
  <si>
    <t>DOPRAV SVĚTLO VÝSTRAŽ SOUPRAVA 3KS - DEMONTÁŽ</t>
  </si>
  <si>
    <t>Přechodné dopravní značení - Výstražné světlo typu 1 souprava tří kusů + akumulátor včetně základové konstrukce (stojan k dopravním silničním značkám jednoduchý - červenobílé pruhování + základová deska) - půjčené značení (demontáž) 
= 1ks</t>
  </si>
  <si>
    <t>916129</t>
  </si>
  <si>
    <t>DOPRAV SVĚTLO VÝSTRAŽ SOUPRAVA 3KS - NÁJEMNÉ</t>
  </si>
  <si>
    <t>Přechodné dopravní značení - Výstražné světlo typu 1 souprava tří kusů + akumulátor včetně základové konstrukce (stojan k dopravním silničním značkám jednoduchý - červenobílé pruhování + základová deska) - půjčené značení (nájem) 
= 1ks*120dnů</t>
  </si>
  <si>
    <t>1*120=120,000 [A]</t>
  </si>
  <si>
    <t>916132</t>
  </si>
  <si>
    <t>DOPRAV SVĚTLO VÝSTRAŽ SOUPRAVA 5KS - MONTÁŽ S PŘESUNEM</t>
  </si>
  <si>
    <t>Přechodné dopr. značení - Výstražná světla typu-1 souprava pěti kusů + akumulátor - půjčené značení (montáž s přestavěním). 
= 2ks</t>
  </si>
  <si>
    <t>916133</t>
  </si>
  <si>
    <t>DOPRAV SVĚTLO VÝSTRAŽ SOUPRAVA 5KS - DEMONTÁŽ</t>
  </si>
  <si>
    <t>Přechodné dopr. značení - Výstražná světla typu-1 souprava pěti kusů + akumulátor - půjčené značení (demontáž). 
= 2ks</t>
  </si>
  <si>
    <t>916139</t>
  </si>
  <si>
    <t>DOPRAVNÍ SVĚTLO VÝSTRAŽNÉ SOUPRAVA 5 KUSŮ - NÁJEMNÉ</t>
  </si>
  <si>
    <t>Přechodné dopr. značení - Výstražná světla typu-1 souprava pěti kusů + akumulátor - půjčené značení (nájem). 
= 2ks*120dnů</t>
  </si>
  <si>
    <t>2*120=240,000 [A]</t>
  </si>
  <si>
    <t>916352</t>
  </si>
  <si>
    <t>SMĚROVACÍ DESKY Z4 OBOUSTR S FÓLIÍ TŘ 1 - MONTÁŽ S PŘESUNEM</t>
  </si>
  <si>
    <t>Přechodné dopr. značení - Svislá dopravní značka plastová normální velikosti včetně základové konstrukce (základová deska): Z4a - půjčené značení (montáž s přestavěním) 
= 13ks</t>
  </si>
  <si>
    <t>položka zahrnuje:  
- přemístění zařízení z dočasné skládky a jeho osazení a montáž na místě určeném projektem  
- údržbu po celou dobu trvání funkce, náhradu zničených nebo ztracených kusů, nutnou opravu poškozených částí</t>
  </si>
  <si>
    <t>916353</t>
  </si>
  <si>
    <t>SMĚROVACÍ DESKY Z4 OBOUSTR S FÓLIÍ TŘ 1 - DEMONTÁŽ</t>
  </si>
  <si>
    <t>Přechodné dopr. značení - Svislá dopravní značka plastová normální velikosti včetně základové konstrukce (základová deska): Z4a - půjčené značení (demontáž). 
= 13ks</t>
  </si>
  <si>
    <t>916359</t>
  </si>
  <si>
    <t>SMĚROVACÍ DESKY Z4 OBOUSTR S FÓLIÍ TŘ 1 - NÁJEMNÉ</t>
  </si>
  <si>
    <t>Přechodné dopr. značení - Svislá dopravní značka plastová normální velikosti včetně základové konstrukce (základová deska): Z4a - půjčené značení (nájem). 
= 13ks*120dnů</t>
  </si>
  <si>
    <t>13*120=1 560,000 [A]</t>
  </si>
  <si>
    <t>VRN-POV</t>
  </si>
  <si>
    <t>PLÁN ORGANIZACE VÝSTAVBY</t>
  </si>
  <si>
    <t>02620</t>
  </si>
  <si>
    <t>ZKOUŠENÍ KONSTRUKCÍ A PRACÍ NEZÁVISLOU ZKUŠEBNOU</t>
  </si>
  <si>
    <t>KPL</t>
  </si>
  <si>
    <t>2020_OTSKP</t>
  </si>
  <si>
    <t>Náklady na průzkumy v rámci realizace stavby - Zkoušení konstrukcí a prací (nad rámec KZP)</t>
  </si>
  <si>
    <t>zahrnuje veškeré náklady spojené s objednatelem požadovanými zkouškami</t>
  </si>
  <si>
    <t>02910-R</t>
  </si>
  <si>
    <t>OSTATNÍ POŽADAVKY - ZEMĚMĚŘIČSKÁ MĚŘENÍ</t>
  </si>
  <si>
    <t>Příprava výstavby - Geodetická činnost v průběhu provádění stavebních prací (geodet zhotovitele stavby pro celou stavbu) včetně vytyčení hranic pozemků a vytyčení obvodu stavby. Součástí je vybudování potřebné vytyčovací sítě pro celou stavbu.</t>
  </si>
  <si>
    <t>zahrnuje veškeré náklady spojené s objednatelem požadovanými pracemi,  
- pro stanovení orientační investorské ceny určete jednotkovou cenu jako 1% odhadované  
ceny stavby</t>
  </si>
  <si>
    <t>Příprava výstavby - Vytyčení podzemních inženýrských sítí jejich správci, popřípadě provedení kopaných sond pro ověření polohy a jejich hloubky pod terénem.</t>
  </si>
  <si>
    <t>02911-R</t>
  </si>
  <si>
    <t>OSTATNÍ POŽADAVKY - GEODETICKÉ ZAMĚŘENÍ</t>
  </si>
  <si>
    <t>Dokončení výstavby - Geometrické zaměření celé stavby sloužící pro vypracování dokumentace skutečného provedení stavby a pro vypracování geometrického plánu potvrzeného katastrálním úřadem po dokončení stavby</t>
  </si>
  <si>
    <t>zahrnuje veškeré náklady spojené s objednatelem požadovanými pracemi</t>
  </si>
  <si>
    <t>02940-R</t>
  </si>
  <si>
    <t>OSTATNÍ POŽADAVKY - VYPRACOVÁNÍ DOKUMENTACE</t>
  </si>
  <si>
    <t>Příprava výstavby - Rozhodnutí o povolení zvláštního užívání pozemní komunikace</t>
  </si>
  <si>
    <t>Příprava výstavby - Havarijní plán</t>
  </si>
  <si>
    <t>Příprava výstavby - Povodňový plán</t>
  </si>
  <si>
    <t>Příprava výstavby – Výrobně technická dokumentace na ocelové konstrukce</t>
  </si>
  <si>
    <t>06</t>
  </si>
  <si>
    <t>Dokončení výstavby - Fotodokumentace stavby - 1x měsíčně sada barevných fotografií v digitální formě +  závěrečná dokumentace po dokončení stavby v albu s popisem v tištěné i elektronické formě v počtu dle SoD.</t>
  </si>
  <si>
    <t>02943</t>
  </si>
  <si>
    <t>OSTATNÍ POŽADAVKY - VYPRACOVÁNÍ RDS</t>
  </si>
  <si>
    <t>Příprava výstavby - Realizační dokumentace celé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požadovaném počtu paré a předání v elektonické podobě (rozsah a uspořádání odpovídající podobě tištěné) v uzavřeném (PDF) a otevřeném formátu (DWG, XLS, DOC, apod.).</t>
  </si>
  <si>
    <t>02944-R</t>
  </si>
  <si>
    <t>OSTAT POŽADAVKY - DOKUMENTACE SKUTEČ PROVEDENÍ</t>
  </si>
  <si>
    <t>Dokončení výstavby - Dokumentace skutečného provedení stavby v rozsahu dle přílohy č. 3 k vyhlášce č. 499/2006 Sb. ve smyslu § 125 odst. 6 stavebního zákona a dle vyhlášky 146/2008 Sb. Součástí je předání dokumentace v tištěné podobě v požadovaném počtu paré a předání v elektonické podobě (rozsah a uspořádání odpovídající podobě tištěné) v uzavřeném (PDF) a otevřeném formátu (DWG, XLS, DOC, apod.). 
Součástí je potřebné zhotovení potřebných provozních a havarijních řádů.</t>
  </si>
  <si>
    <t>02945</t>
  </si>
  <si>
    <t>OSTAT POŽADAVKY - GEOMETRICKÝ PLÁN</t>
  </si>
  <si>
    <t>Dokončení výstavby - Zajištění geometrických plánů skutečného provedení objektů a geometrických plánů věcných břemen v požadovaném formátu s hranicemi pozemků jako podklad pro vklad do katastrální mapy pro evidenci změn na katastrálním úřadu. Tato dokumentace bude předána v termínu dle potřeb investora.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</si>
  <si>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</si>
  <si>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02950-R</t>
  </si>
  <si>
    <t>OSTATNÍ POŽADAVKY - POSUDKY, KONTROLY, REVIZNÍ ZPRÁVY</t>
  </si>
  <si>
    <t>Příprava výstavby - Zdokumentování technického stavu nemovitostí situovaných v okolí stavby. Provedeno před stavbou a po dokončení stavby</t>
  </si>
  <si>
    <t>02960-R</t>
  </si>
  <si>
    <t>OSTATNÍ POŽADAVKY - ODBORNÝ DOZOR</t>
  </si>
  <si>
    <t>Průběh výstavby - Archeologický dohled</t>
  </si>
  <si>
    <t>zahrnuje veškeré náklady spojené s objednatelem požadovaným dozorem</t>
  </si>
  <si>
    <t>03100-R</t>
  </si>
  <si>
    <t>ZAŘÍZENÍ STAVENIŠTĚ - ZŘÍZENÍ, PROVOZ, DEMONTÁŽ</t>
  </si>
  <si>
    <t>Průběh výstavby - Tabule se základními informacemi o stavbě (Billboard) (dodávka, montáž, demontáž)</t>
  </si>
  <si>
    <t>zahrnuje objednatelem povolené náklady na pořízení (event. pronájem), provozování, udržování a likvidaci zhotovitelova zařízení</t>
  </si>
  <si>
    <t>SOUBOR</t>
  </si>
  <si>
    <t>Zařízení staveniště - Kompletní zařízení staveniště pro celou stavbu včetně zajištění potřebných povolení a rozhodnutí. 
Položka zahrnuje náklady spojené se staveništními komunikacemi, oplocením staveniště, zřízením pěších koridorů i s případnými lávkami pro pěší,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Veškeré dočasné konstrukce požadující koordinátor BOZP.</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</si>
</sst>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sheetPr>
    <pageSetUpPr fitToPage="1"/>
  </sheetPr>
  <dimension ref="A1:E1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SUM(C10:C16)</f>
      </c>
      <c s="1"/>
      <c s="1"/>
    </row>
    <row r="7" spans="1:5" ht="12.75" customHeight="1">
      <c r="A7" s="1"/>
      <c s="4" t="s">
        <v>5</v>
      </c>
      <c s="7">
        <f>SUM(E10:E16)</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row r="11" spans="1:5" ht="12.75" customHeight="1">
      <c r="A11" s="20" t="s">
        <v>529</v>
      </c>
      <c s="20" t="s">
        <v>530</v>
      </c>
      <c s="21">
        <f>'SO 102'!I3</f>
      </c>
      <c s="21">
        <f>'SO 102'!O2</f>
      </c>
      <c s="21">
        <f>C11+D11</f>
      </c>
    </row>
    <row r="12" spans="1:5" ht="12.75" customHeight="1">
      <c r="A12" s="20" t="s">
        <v>579</v>
      </c>
      <c s="20" t="s">
        <v>580</v>
      </c>
      <c s="21">
        <f>'SO 201'!I3</f>
      </c>
      <c s="21">
        <f>'SO 201'!O2</f>
      </c>
      <c s="21">
        <f>C12+D12</f>
      </c>
    </row>
    <row r="13" spans="1:5" ht="12.75" customHeight="1">
      <c r="A13" s="20" t="s">
        <v>863</v>
      </c>
      <c s="20" t="s">
        <v>864</v>
      </c>
      <c s="21">
        <f>'SO 301'!I3</f>
      </c>
      <c s="21">
        <f>'SO 301'!O2</f>
      </c>
      <c s="21">
        <f>C13+D13</f>
      </c>
    </row>
    <row r="14" spans="1:5" ht="12.75" customHeight="1">
      <c r="A14" s="20" t="s">
        <v>1173</v>
      </c>
      <c s="20" t="s">
        <v>1174</v>
      </c>
      <c s="21">
        <f>'SO 401'!I3</f>
      </c>
      <c s="21">
        <f>'SO 401'!O2</f>
      </c>
      <c s="21">
        <f>C14+D14</f>
      </c>
    </row>
    <row r="15" spans="1:5" ht="12.75" customHeight="1">
      <c r="A15" s="20" t="s">
        <v>1272</v>
      </c>
      <c s="20" t="s">
        <v>1273</v>
      </c>
      <c s="21">
        <f>'VRN-DIO'!I3</f>
      </c>
      <c s="21">
        <f>'VRN-DIO'!O2</f>
      </c>
      <c s="21">
        <f>C15+D15</f>
      </c>
    </row>
    <row r="16" spans="1:5" ht="12.75" customHeight="1">
      <c r="A16" s="20" t="s">
        <v>1329</v>
      </c>
      <c s="20" t="s">
        <v>1330</v>
      </c>
      <c s="21">
        <f>'VRN-POV'!I3</f>
      </c>
      <c s="21">
        <f>'VRN-POV'!O2</f>
      </c>
      <c s="21">
        <f>C16+D16</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0+O8+O25+O146+O155+O168+O241+O246+O287</f>
      </c>
      <c t="s">
        <v>22</v>
      </c>
    </row>
    <row r="3" spans="1:16" ht="15" customHeight="1">
      <c r="A3" t="s">
        <v>12</v>
      </c>
      <c s="12" t="s">
        <v>14</v>
      </c>
      <c s="13" t="s">
        <v>15</v>
      </c>
      <c s="1"/>
      <c s="14" t="s">
        <v>16</v>
      </c>
      <c s="1"/>
      <c s="9"/>
      <c s="8" t="s">
        <v>24</v>
      </c>
      <c s="41">
        <f>0+I8+I25+I146+I155+I168+I241+I246+I287</f>
      </c>
      <c s="10"/>
      <c r="O3" t="s">
        <v>19</v>
      </c>
      <c t="s">
        <v>23</v>
      </c>
    </row>
    <row r="4" spans="1:16" ht="15" customHeight="1">
      <c r="A4" t="s">
        <v>17</v>
      </c>
      <c s="16" t="s">
        <v>18</v>
      </c>
      <c s="17" t="s">
        <v>24</v>
      </c>
      <c s="6"/>
      <c s="18" t="s">
        <v>25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f>
      </c>
      <c>
        <f>0+O9+O13+O17+O21</f>
      </c>
    </row>
    <row r="9" spans="1:16" ht="12.75">
      <c r="A9" s="25" t="s">
        <v>47</v>
      </c>
      <c s="29" t="s">
        <v>48</v>
      </c>
      <c s="29" t="s">
        <v>49</v>
      </c>
      <c s="25" t="s">
        <v>50</v>
      </c>
      <c s="30" t="s">
        <v>51</v>
      </c>
      <c s="31" t="s">
        <v>52</v>
      </c>
      <c s="32">
        <v>18.45</v>
      </c>
      <c s="33">
        <v>0</v>
      </c>
      <c s="33">
        <f>ROUND(ROUND(H9,2)*ROUND(G9,3),2)</f>
      </c>
      <c s="31" t="s">
        <v>53</v>
      </c>
      <c r="O9">
        <f>(I9*21)/100</f>
      </c>
      <c t="s">
        <v>23</v>
      </c>
    </row>
    <row r="10" spans="1:5" ht="38.25">
      <c r="A10" s="34" t="s">
        <v>54</v>
      </c>
      <c r="E10" s="35" t="s">
        <v>55</v>
      </c>
    </row>
    <row r="11" spans="1:5" ht="12.75">
      <c r="A11" s="36" t="s">
        <v>56</v>
      </c>
      <c r="E11" s="37" t="s">
        <v>57</v>
      </c>
    </row>
    <row r="12" spans="1:5" ht="25.5">
      <c r="A12" t="s">
        <v>58</v>
      </c>
      <c r="E12" s="35" t="s">
        <v>59</v>
      </c>
    </row>
    <row r="13" spans="1:16" ht="12.75">
      <c r="A13" s="25" t="s">
        <v>47</v>
      </c>
      <c s="29" t="s">
        <v>60</v>
      </c>
      <c s="29" t="s">
        <v>49</v>
      </c>
      <c s="25" t="s">
        <v>61</v>
      </c>
      <c s="30" t="s">
        <v>51</v>
      </c>
      <c s="31" t="s">
        <v>52</v>
      </c>
      <c s="32">
        <v>170.16</v>
      </c>
      <c s="33">
        <v>0</v>
      </c>
      <c s="33">
        <f>ROUND(ROUND(H13,2)*ROUND(G13,3),2)</f>
      </c>
      <c s="31" t="s">
        <v>53</v>
      </c>
      <c r="O13">
        <f>(I13*21)/100</f>
      </c>
      <c t="s">
        <v>23</v>
      </c>
    </row>
    <row r="14" spans="1:5" ht="38.25">
      <c r="A14" s="34" t="s">
        <v>54</v>
      </c>
      <c r="E14" s="35" t="s">
        <v>62</v>
      </c>
    </row>
    <row r="15" spans="1:5" ht="12.75">
      <c r="A15" s="36" t="s">
        <v>56</v>
      </c>
      <c r="E15" s="37" t="s">
        <v>63</v>
      </c>
    </row>
    <row r="16" spans="1:5" ht="25.5">
      <c r="A16" t="s">
        <v>58</v>
      </c>
      <c r="E16" s="35" t="s">
        <v>59</v>
      </c>
    </row>
    <row r="17" spans="1:16" ht="12.75">
      <c r="A17" s="25" t="s">
        <v>47</v>
      </c>
      <c s="29" t="s">
        <v>64</v>
      </c>
      <c s="29" t="s">
        <v>49</v>
      </c>
      <c s="25" t="s">
        <v>65</v>
      </c>
      <c s="30" t="s">
        <v>51</v>
      </c>
      <c s="31" t="s">
        <v>52</v>
      </c>
      <c s="32">
        <v>681.45</v>
      </c>
      <c s="33">
        <v>0</v>
      </c>
      <c s="33">
        <f>ROUND(ROUND(H17,2)*ROUND(G17,3),2)</f>
      </c>
      <c s="31" t="s">
        <v>53</v>
      </c>
      <c r="O17">
        <f>(I17*21)/100</f>
      </c>
      <c t="s">
        <v>23</v>
      </c>
    </row>
    <row r="18" spans="1:5" ht="38.25">
      <c r="A18" s="34" t="s">
        <v>54</v>
      </c>
      <c r="E18" s="35" t="s">
        <v>66</v>
      </c>
    </row>
    <row r="19" spans="1:5" ht="12.75">
      <c r="A19" s="36" t="s">
        <v>56</v>
      </c>
      <c r="E19" s="37" t="s">
        <v>67</v>
      </c>
    </row>
    <row r="20" spans="1:5" ht="25.5">
      <c r="A20" t="s">
        <v>58</v>
      </c>
      <c r="E20" s="35" t="s">
        <v>59</v>
      </c>
    </row>
    <row r="21" spans="1:16" ht="12.75">
      <c r="A21" s="25" t="s">
        <v>47</v>
      </c>
      <c s="29" t="s">
        <v>68</v>
      </c>
      <c s="29" t="s">
        <v>69</v>
      </c>
      <c s="25" t="s">
        <v>70</v>
      </c>
      <c s="30" t="s">
        <v>71</v>
      </c>
      <c s="31" t="s">
        <v>52</v>
      </c>
      <c s="32">
        <v>27.12</v>
      </c>
      <c s="33">
        <v>0</v>
      </c>
      <c s="33">
        <f>ROUND(ROUND(H21,2)*ROUND(G21,3),2)</f>
      </c>
      <c s="31" t="s">
        <v>53</v>
      </c>
      <c r="O21">
        <f>(I21*21)/100</f>
      </c>
      <c t="s">
        <v>23</v>
      </c>
    </row>
    <row r="22" spans="1:5" ht="51">
      <c r="A22" s="34" t="s">
        <v>54</v>
      </c>
      <c r="E22" s="35" t="s">
        <v>72</v>
      </c>
    </row>
    <row r="23" spans="1:5" ht="12.75">
      <c r="A23" s="36" t="s">
        <v>56</v>
      </c>
      <c r="E23" s="37" t="s">
        <v>73</v>
      </c>
    </row>
    <row r="24" spans="1:5" ht="25.5">
      <c r="A24" t="s">
        <v>58</v>
      </c>
      <c r="E24" s="35" t="s">
        <v>59</v>
      </c>
    </row>
    <row r="25" spans="1:18" ht="12.75" customHeight="1">
      <c r="A25" s="6" t="s">
        <v>45</v>
      </c>
      <c s="6"/>
      <c s="39" t="s">
        <v>29</v>
      </c>
      <c s="6"/>
      <c s="27" t="s">
        <v>74</v>
      </c>
      <c s="6"/>
      <c s="6"/>
      <c s="6"/>
      <c s="40">
        <f>0+Q25</f>
      </c>
      <c s="6"/>
      <c r="O25">
        <f>0+R25</f>
      </c>
      <c r="Q25">
        <f>0+I26+I30+I34+I38+I42+I46+I50+I54+I58+I62+I66+I70+I74+I78+I82+I86+I90+I94+I98+I102+I106+I110+I114+I118+I122+I126+I130+I134+I138+I142</f>
      </c>
      <c>
        <f>0+O26+O30+O34+O38+O42+O46+O50+O54+O58+O62+O66+O70+O74+O78+O82+O86+O90+O94+O98+O102+O106+O110+O114+O118+O122+O126+O130+O134+O138+O142</f>
      </c>
    </row>
    <row r="26" spans="1:16" ht="12.75">
      <c r="A26" s="25" t="s">
        <v>47</v>
      </c>
      <c s="29" t="s">
        <v>29</v>
      </c>
      <c s="29" t="s">
        <v>75</v>
      </c>
      <c s="25" t="s">
        <v>70</v>
      </c>
      <c s="30" t="s">
        <v>76</v>
      </c>
      <c s="31" t="s">
        <v>77</v>
      </c>
      <c s="32">
        <v>4</v>
      </c>
      <c s="33">
        <v>0</v>
      </c>
      <c s="33">
        <f>ROUND(ROUND(H26,2)*ROUND(G26,3),2)</f>
      </c>
      <c s="31" t="s">
        <v>53</v>
      </c>
      <c r="O26">
        <f>(I26*21)/100</f>
      </c>
      <c t="s">
        <v>23</v>
      </c>
    </row>
    <row r="27" spans="1:5" ht="51">
      <c r="A27" s="34" t="s">
        <v>54</v>
      </c>
      <c r="E27" s="35" t="s">
        <v>78</v>
      </c>
    </row>
    <row r="28" spans="1:5" ht="12.75">
      <c r="A28" s="36" t="s">
        <v>56</v>
      </c>
      <c r="E28" s="37" t="s">
        <v>79</v>
      </c>
    </row>
    <row r="29" spans="1:5" ht="38.25">
      <c r="A29" t="s">
        <v>58</v>
      </c>
      <c r="E29" s="35" t="s">
        <v>80</v>
      </c>
    </row>
    <row r="30" spans="1:16" ht="25.5">
      <c r="A30" s="25" t="s">
        <v>47</v>
      </c>
      <c s="29" t="s">
        <v>81</v>
      </c>
      <c s="29" t="s">
        <v>82</v>
      </c>
      <c s="25" t="s">
        <v>70</v>
      </c>
      <c s="30" t="s">
        <v>83</v>
      </c>
      <c s="31" t="s">
        <v>84</v>
      </c>
      <c s="32">
        <v>70.9</v>
      </c>
      <c s="33">
        <v>0</v>
      </c>
      <c s="33">
        <f>ROUND(ROUND(H30,2)*ROUND(G30,3),2)</f>
      </c>
      <c s="31" t="s">
        <v>53</v>
      </c>
      <c r="O30">
        <f>(I30*21)/100</f>
      </c>
      <c t="s">
        <v>23</v>
      </c>
    </row>
    <row r="31" spans="1:5" ht="76.5">
      <c r="A31" s="34" t="s">
        <v>54</v>
      </c>
      <c r="E31" s="35" t="s">
        <v>85</v>
      </c>
    </row>
    <row r="32" spans="1:5" ht="12.75">
      <c r="A32" s="36" t="s">
        <v>56</v>
      </c>
      <c r="E32" s="37" t="s">
        <v>86</v>
      </c>
    </row>
    <row r="33" spans="1:5" ht="63.75">
      <c r="A33" t="s">
        <v>58</v>
      </c>
      <c r="E33" s="35" t="s">
        <v>87</v>
      </c>
    </row>
    <row r="34" spans="1:16" ht="25.5">
      <c r="A34" s="25" t="s">
        <v>47</v>
      </c>
      <c s="29" t="s">
        <v>88</v>
      </c>
      <c s="29" t="s">
        <v>89</v>
      </c>
      <c s="25" t="s">
        <v>70</v>
      </c>
      <c s="30" t="s">
        <v>90</v>
      </c>
      <c s="31" t="s">
        <v>84</v>
      </c>
      <c s="32">
        <v>160.05</v>
      </c>
      <c s="33">
        <v>0</v>
      </c>
      <c s="33">
        <f>ROUND(ROUND(H34,2)*ROUND(G34,3),2)</f>
      </c>
      <c s="31" t="s">
        <v>53</v>
      </c>
      <c r="O34">
        <f>(I34*21)/100</f>
      </c>
      <c t="s">
        <v>23</v>
      </c>
    </row>
    <row r="35" spans="1:5" ht="76.5">
      <c r="A35" s="34" t="s">
        <v>54</v>
      </c>
      <c r="E35" s="35" t="s">
        <v>91</v>
      </c>
    </row>
    <row r="36" spans="1:5" ht="12.75">
      <c r="A36" s="36" t="s">
        <v>56</v>
      </c>
      <c r="E36" s="37" t="s">
        <v>92</v>
      </c>
    </row>
    <row r="37" spans="1:5" ht="63.75">
      <c r="A37" t="s">
        <v>58</v>
      </c>
      <c r="E37" s="35" t="s">
        <v>87</v>
      </c>
    </row>
    <row r="38" spans="1:16" ht="25.5">
      <c r="A38" s="25" t="s">
        <v>47</v>
      </c>
      <c s="29" t="s">
        <v>93</v>
      </c>
      <c s="29" t="s">
        <v>94</v>
      </c>
      <c s="25" t="s">
        <v>70</v>
      </c>
      <c s="30" t="s">
        <v>95</v>
      </c>
      <c s="31" t="s">
        <v>84</v>
      </c>
      <c s="32">
        <v>11.3</v>
      </c>
      <c s="33">
        <v>0</v>
      </c>
      <c s="33">
        <f>ROUND(ROUND(H38,2)*ROUND(G38,3),2)</f>
      </c>
      <c s="31" t="s">
        <v>53</v>
      </c>
      <c r="O38">
        <f>(I38*21)/100</f>
      </c>
      <c t="s">
        <v>23</v>
      </c>
    </row>
    <row r="39" spans="1:5" ht="63.75">
      <c r="A39" s="34" t="s">
        <v>54</v>
      </c>
      <c r="E39" s="35" t="s">
        <v>96</v>
      </c>
    </row>
    <row r="40" spans="1:5" ht="12.75">
      <c r="A40" s="36" t="s">
        <v>56</v>
      </c>
      <c r="E40" s="37" t="s">
        <v>97</v>
      </c>
    </row>
    <row r="41" spans="1:5" ht="63.75">
      <c r="A41" t="s">
        <v>58</v>
      </c>
      <c r="E41" s="35" t="s">
        <v>87</v>
      </c>
    </row>
    <row r="42" spans="1:16" ht="25.5">
      <c r="A42" s="25" t="s">
        <v>47</v>
      </c>
      <c s="29" t="s">
        <v>98</v>
      </c>
      <c s="29" t="s">
        <v>99</v>
      </c>
      <c s="25" t="s">
        <v>70</v>
      </c>
      <c s="30" t="s">
        <v>100</v>
      </c>
      <c s="31" t="s">
        <v>101</v>
      </c>
      <c s="32">
        <v>466.8</v>
      </c>
      <c s="33">
        <v>0</v>
      </c>
      <c s="33">
        <f>ROUND(ROUND(H42,2)*ROUND(G42,3),2)</f>
      </c>
      <c s="31" t="s">
        <v>53</v>
      </c>
      <c r="O42">
        <f>(I42*21)/100</f>
      </c>
      <c t="s">
        <v>23</v>
      </c>
    </row>
    <row r="43" spans="1:5" ht="51">
      <c r="A43" s="34" t="s">
        <v>54</v>
      </c>
      <c r="E43" s="35" t="s">
        <v>102</v>
      </c>
    </row>
    <row r="44" spans="1:5" ht="12.75">
      <c r="A44" s="36" t="s">
        <v>56</v>
      </c>
      <c r="E44" s="37" t="s">
        <v>103</v>
      </c>
    </row>
    <row r="45" spans="1:5" ht="25.5">
      <c r="A45" t="s">
        <v>58</v>
      </c>
      <c r="E45" s="35" t="s">
        <v>104</v>
      </c>
    </row>
    <row r="46" spans="1:16" ht="12.75">
      <c r="A46" s="25" t="s">
        <v>47</v>
      </c>
      <c s="29" t="s">
        <v>105</v>
      </c>
      <c s="29" t="s">
        <v>106</v>
      </c>
      <c s="25" t="s">
        <v>70</v>
      </c>
      <c s="30" t="s">
        <v>107</v>
      </c>
      <c s="31" t="s">
        <v>84</v>
      </c>
      <c s="32">
        <v>24.45</v>
      </c>
      <c s="33">
        <v>0</v>
      </c>
      <c s="33">
        <f>ROUND(ROUND(H46,2)*ROUND(G46,3),2)</f>
      </c>
      <c s="31" t="s">
        <v>53</v>
      </c>
      <c r="O46">
        <f>(I46*21)/100</f>
      </c>
      <c t="s">
        <v>23</v>
      </c>
    </row>
    <row r="47" spans="1:5" ht="63.75">
      <c r="A47" s="34" t="s">
        <v>54</v>
      </c>
      <c r="E47" s="35" t="s">
        <v>108</v>
      </c>
    </row>
    <row r="48" spans="1:5" ht="12.75">
      <c r="A48" s="36" t="s">
        <v>56</v>
      </c>
      <c r="E48" s="37" t="s">
        <v>109</v>
      </c>
    </row>
    <row r="49" spans="1:5" ht="63.75">
      <c r="A49" t="s">
        <v>58</v>
      </c>
      <c r="E49" s="35" t="s">
        <v>87</v>
      </c>
    </row>
    <row r="50" spans="1:16" ht="38.25">
      <c r="A50" s="25" t="s">
        <v>47</v>
      </c>
      <c s="29" t="s">
        <v>110</v>
      </c>
      <c s="29" t="s">
        <v>111</v>
      </c>
      <c s="25" t="s">
        <v>70</v>
      </c>
      <c s="30" t="s">
        <v>112</v>
      </c>
      <c s="31" t="s">
        <v>84</v>
      </c>
      <c s="32">
        <v>0.052</v>
      </c>
      <c s="33">
        <v>0</v>
      </c>
      <c s="33">
        <f>ROUND(ROUND(H50,2)*ROUND(G50,3),2)</f>
      </c>
      <c s="31" t="s">
        <v>53</v>
      </c>
      <c r="O50">
        <f>(I50*21)/100</f>
      </c>
      <c t="s">
        <v>23</v>
      </c>
    </row>
    <row r="51" spans="1:5" ht="63.75">
      <c r="A51" s="34" t="s">
        <v>54</v>
      </c>
      <c r="E51" s="35" t="s">
        <v>113</v>
      </c>
    </row>
    <row r="52" spans="1:5" ht="12.75">
      <c r="A52" s="36" t="s">
        <v>56</v>
      </c>
      <c r="E52" s="37" t="s">
        <v>114</v>
      </c>
    </row>
    <row r="53" spans="1:5" ht="63.75">
      <c r="A53" t="s">
        <v>58</v>
      </c>
      <c r="E53" s="35" t="s">
        <v>87</v>
      </c>
    </row>
    <row r="54" spans="1:16" ht="12.75">
      <c r="A54" s="25" t="s">
        <v>47</v>
      </c>
      <c s="29" t="s">
        <v>35</v>
      </c>
      <c s="29" t="s">
        <v>115</v>
      </c>
      <c s="25" t="s">
        <v>70</v>
      </c>
      <c s="30" t="s">
        <v>116</v>
      </c>
      <c s="31" t="s">
        <v>117</v>
      </c>
      <c s="32">
        <v>18</v>
      </c>
      <c s="33">
        <v>0</v>
      </c>
      <c s="33">
        <f>ROUND(ROUND(H54,2)*ROUND(G54,3),2)</f>
      </c>
      <c s="31" t="s">
        <v>53</v>
      </c>
      <c r="O54">
        <f>(I54*21)/100</f>
      </c>
      <c t="s">
        <v>23</v>
      </c>
    </row>
    <row r="55" spans="1:5" ht="63.75">
      <c r="A55" s="34" t="s">
        <v>54</v>
      </c>
      <c r="E55" s="35" t="s">
        <v>118</v>
      </c>
    </row>
    <row r="56" spans="1:5" ht="12.75">
      <c r="A56" s="36" t="s">
        <v>56</v>
      </c>
      <c r="E56" s="37" t="s">
        <v>119</v>
      </c>
    </row>
    <row r="57" spans="1:5" ht="63.75">
      <c r="A57" t="s">
        <v>58</v>
      </c>
      <c r="E57" s="35" t="s">
        <v>87</v>
      </c>
    </row>
    <row r="58" spans="1:16" ht="12.75">
      <c r="A58" s="25" t="s">
        <v>47</v>
      </c>
      <c s="29" t="s">
        <v>37</v>
      </c>
      <c s="29" t="s">
        <v>120</v>
      </c>
      <c s="25" t="s">
        <v>70</v>
      </c>
      <c s="30" t="s">
        <v>121</v>
      </c>
      <c s="31" t="s">
        <v>101</v>
      </c>
      <c s="32">
        <v>60.6</v>
      </c>
      <c s="33">
        <v>0</v>
      </c>
      <c s="33">
        <f>ROUND(ROUND(H58,2)*ROUND(G58,3),2)</f>
      </c>
      <c s="31" t="s">
        <v>53</v>
      </c>
      <c r="O58">
        <f>(I58*21)/100</f>
      </c>
      <c t="s">
        <v>23</v>
      </c>
    </row>
    <row r="59" spans="1:5" ht="51">
      <c r="A59" s="34" t="s">
        <v>54</v>
      </c>
      <c r="E59" s="35" t="s">
        <v>122</v>
      </c>
    </row>
    <row r="60" spans="1:5" ht="12.75">
      <c r="A60" s="36" t="s">
        <v>56</v>
      </c>
      <c r="E60" s="37" t="s">
        <v>123</v>
      </c>
    </row>
    <row r="61" spans="1:5" ht="25.5">
      <c r="A61" t="s">
        <v>58</v>
      </c>
      <c r="E61" s="35" t="s">
        <v>104</v>
      </c>
    </row>
    <row r="62" spans="1:16" ht="12.75">
      <c r="A62" s="25" t="s">
        <v>47</v>
      </c>
      <c s="29" t="s">
        <v>22</v>
      </c>
      <c s="29" t="s">
        <v>124</v>
      </c>
      <c s="25" t="s">
        <v>70</v>
      </c>
      <c s="30" t="s">
        <v>125</v>
      </c>
      <c s="31" t="s">
        <v>117</v>
      </c>
      <c s="32">
        <v>13</v>
      </c>
      <c s="33">
        <v>0</v>
      </c>
      <c s="33">
        <f>ROUND(ROUND(H62,2)*ROUND(G62,3),2)</f>
      </c>
      <c s="31" t="s">
        <v>53</v>
      </c>
      <c r="O62">
        <f>(I62*21)/100</f>
      </c>
      <c t="s">
        <v>23</v>
      </c>
    </row>
    <row r="63" spans="1:5" ht="63.75">
      <c r="A63" s="34" t="s">
        <v>54</v>
      </c>
      <c r="E63" s="35" t="s">
        <v>126</v>
      </c>
    </row>
    <row r="64" spans="1:5" ht="12.75">
      <c r="A64" s="36" t="s">
        <v>56</v>
      </c>
      <c r="E64" s="37" t="s">
        <v>127</v>
      </c>
    </row>
    <row r="65" spans="1:5" ht="63.75">
      <c r="A65" t="s">
        <v>58</v>
      </c>
      <c r="E65" s="35" t="s">
        <v>87</v>
      </c>
    </row>
    <row r="66" spans="1:16" ht="25.5">
      <c r="A66" s="25" t="s">
        <v>47</v>
      </c>
      <c s="29" t="s">
        <v>33</v>
      </c>
      <c s="29" t="s">
        <v>128</v>
      </c>
      <c s="25" t="s">
        <v>70</v>
      </c>
      <c s="30" t="s">
        <v>129</v>
      </c>
      <c s="31" t="s">
        <v>101</v>
      </c>
      <c s="32">
        <v>54.9</v>
      </c>
      <c s="33">
        <v>0</v>
      </c>
      <c s="33">
        <f>ROUND(ROUND(H66,2)*ROUND(G66,3),2)</f>
      </c>
      <c s="31" t="s">
        <v>53</v>
      </c>
      <c r="O66">
        <f>(I66*21)/100</f>
      </c>
      <c t="s">
        <v>23</v>
      </c>
    </row>
    <row r="67" spans="1:5" ht="51">
      <c r="A67" s="34" t="s">
        <v>54</v>
      </c>
      <c r="E67" s="35" t="s">
        <v>130</v>
      </c>
    </row>
    <row r="68" spans="1:5" ht="12.75">
      <c r="A68" s="36" t="s">
        <v>56</v>
      </c>
      <c r="E68" s="37" t="s">
        <v>131</v>
      </c>
    </row>
    <row r="69" spans="1:5" ht="25.5">
      <c r="A69" t="s">
        <v>58</v>
      </c>
      <c r="E69" s="35" t="s">
        <v>104</v>
      </c>
    </row>
    <row r="70" spans="1:16" ht="12.75">
      <c r="A70" s="25" t="s">
        <v>47</v>
      </c>
      <c s="29" t="s">
        <v>132</v>
      </c>
      <c s="29" t="s">
        <v>133</v>
      </c>
      <c s="25" t="s">
        <v>70</v>
      </c>
      <c s="30" t="s">
        <v>134</v>
      </c>
      <c s="31" t="s">
        <v>84</v>
      </c>
      <c s="32">
        <v>45.08</v>
      </c>
      <c s="33">
        <v>0</v>
      </c>
      <c s="33">
        <f>ROUND(ROUND(H70,2)*ROUND(G70,3),2)</f>
      </c>
      <c s="31" t="s">
        <v>53</v>
      </c>
      <c r="O70">
        <f>(I70*21)/100</f>
      </c>
      <c t="s">
        <v>23</v>
      </c>
    </row>
    <row r="71" spans="1:5" ht="63.75">
      <c r="A71" s="34" t="s">
        <v>54</v>
      </c>
      <c r="E71" s="35" t="s">
        <v>135</v>
      </c>
    </row>
    <row r="72" spans="1:5" ht="12.75">
      <c r="A72" s="36" t="s">
        <v>56</v>
      </c>
      <c r="E72" s="37" t="s">
        <v>136</v>
      </c>
    </row>
    <row r="73" spans="1:5" ht="63.75">
      <c r="A73" t="s">
        <v>58</v>
      </c>
      <c r="E73" s="35" t="s">
        <v>87</v>
      </c>
    </row>
    <row r="74" spans="1:16" ht="12.75">
      <c r="A74" s="25" t="s">
        <v>47</v>
      </c>
      <c s="29" t="s">
        <v>137</v>
      </c>
      <c s="29" t="s">
        <v>138</v>
      </c>
      <c s="25" t="s">
        <v>70</v>
      </c>
      <c s="30" t="s">
        <v>139</v>
      </c>
      <c s="31" t="s">
        <v>117</v>
      </c>
      <c s="32">
        <v>90.9</v>
      </c>
      <c s="33">
        <v>0</v>
      </c>
      <c s="33">
        <f>ROUND(ROUND(H74,2)*ROUND(G74,3),2)</f>
      </c>
      <c s="31" t="s">
        <v>53</v>
      </c>
      <c r="O74">
        <f>(I74*21)/100</f>
      </c>
      <c t="s">
        <v>23</v>
      </c>
    </row>
    <row r="75" spans="1:5" ht="51">
      <c r="A75" s="34" t="s">
        <v>54</v>
      </c>
      <c r="E75" s="35" t="s">
        <v>140</v>
      </c>
    </row>
    <row r="76" spans="1:5" ht="12.75">
      <c r="A76" s="36" t="s">
        <v>56</v>
      </c>
      <c r="E76" s="37" t="s">
        <v>141</v>
      </c>
    </row>
    <row r="77" spans="1:5" ht="25.5">
      <c r="A77" t="s">
        <v>58</v>
      </c>
      <c r="E77" s="35" t="s">
        <v>142</v>
      </c>
    </row>
    <row r="78" spans="1:16" ht="12.75">
      <c r="A78" s="25" t="s">
        <v>47</v>
      </c>
      <c s="29" t="s">
        <v>23</v>
      </c>
      <c s="29" t="s">
        <v>143</v>
      </c>
      <c s="25" t="s">
        <v>70</v>
      </c>
      <c s="30" t="s">
        <v>144</v>
      </c>
      <c s="31" t="s">
        <v>84</v>
      </c>
      <c s="32">
        <v>19.905</v>
      </c>
      <c s="33">
        <v>0</v>
      </c>
      <c s="33">
        <f>ROUND(ROUND(H78,2)*ROUND(G78,3),2)</f>
      </c>
      <c s="31" t="s">
        <v>53</v>
      </c>
      <c r="O78">
        <f>(I78*21)/100</f>
      </c>
      <c t="s">
        <v>23</v>
      </c>
    </row>
    <row r="79" spans="1:5" ht="76.5">
      <c r="A79" s="34" t="s">
        <v>54</v>
      </c>
      <c r="E79" s="35" t="s">
        <v>145</v>
      </c>
    </row>
    <row r="80" spans="1:5" ht="12.75">
      <c r="A80" s="36" t="s">
        <v>56</v>
      </c>
      <c r="E80" s="37" t="s">
        <v>146</v>
      </c>
    </row>
    <row r="81" spans="1:5" ht="25.5">
      <c r="A81" t="s">
        <v>58</v>
      </c>
      <c r="E81" s="35" t="s">
        <v>147</v>
      </c>
    </row>
    <row r="82" spans="1:16" ht="12.75">
      <c r="A82" s="25" t="s">
        <v>47</v>
      </c>
      <c s="29" t="s">
        <v>148</v>
      </c>
      <c s="29" t="s">
        <v>149</v>
      </c>
      <c s="25" t="s">
        <v>70</v>
      </c>
      <c s="30" t="s">
        <v>150</v>
      </c>
      <c s="31" t="s">
        <v>84</v>
      </c>
      <c s="32">
        <v>168.768</v>
      </c>
      <c s="33">
        <v>0</v>
      </c>
      <c s="33">
        <f>ROUND(ROUND(H82,2)*ROUND(G82,3),2)</f>
      </c>
      <c s="31" t="s">
        <v>53</v>
      </c>
      <c r="O82">
        <f>(I82*21)/100</f>
      </c>
      <c t="s">
        <v>23</v>
      </c>
    </row>
    <row r="83" spans="1:5" ht="344.25">
      <c r="A83" s="34" t="s">
        <v>54</v>
      </c>
      <c r="E83" s="35" t="s">
        <v>151</v>
      </c>
    </row>
    <row r="84" spans="1:5" ht="76.5">
      <c r="A84" s="36" t="s">
        <v>56</v>
      </c>
      <c r="E84" s="37" t="s">
        <v>152</v>
      </c>
    </row>
    <row r="85" spans="1:5" ht="382.5">
      <c r="A85" t="s">
        <v>58</v>
      </c>
      <c r="E85" s="35" t="s">
        <v>153</v>
      </c>
    </row>
    <row r="86" spans="1:16" ht="12.75">
      <c r="A86" s="25" t="s">
        <v>47</v>
      </c>
      <c s="29" t="s">
        <v>154</v>
      </c>
      <c s="29" t="s">
        <v>155</v>
      </c>
      <c s="25" t="s">
        <v>70</v>
      </c>
      <c s="30" t="s">
        <v>156</v>
      </c>
      <c s="31" t="s">
        <v>84</v>
      </c>
      <c s="32">
        <v>1.4</v>
      </c>
      <c s="33">
        <v>0</v>
      </c>
      <c s="33">
        <f>ROUND(ROUND(H86,2)*ROUND(G86,3),2)</f>
      </c>
      <c s="31" t="s">
        <v>53</v>
      </c>
      <c r="O86">
        <f>(I86*21)/100</f>
      </c>
      <c t="s">
        <v>23</v>
      </c>
    </row>
    <row r="87" spans="1:5" ht="51">
      <c r="A87" s="34" t="s">
        <v>54</v>
      </c>
      <c r="E87" s="35" t="s">
        <v>157</v>
      </c>
    </row>
    <row r="88" spans="1:5" ht="12.75">
      <c r="A88" s="36" t="s">
        <v>56</v>
      </c>
      <c r="E88" s="37" t="s">
        <v>158</v>
      </c>
    </row>
    <row r="89" spans="1:5" ht="63.75">
      <c r="A89" t="s">
        <v>58</v>
      </c>
      <c r="E89" s="35" t="s">
        <v>159</v>
      </c>
    </row>
    <row r="90" spans="1:16" ht="12.75">
      <c r="A90" s="25" t="s">
        <v>47</v>
      </c>
      <c s="29" t="s">
        <v>160</v>
      </c>
      <c s="29" t="s">
        <v>161</v>
      </c>
      <c s="25" t="s">
        <v>70</v>
      </c>
      <c s="30" t="s">
        <v>162</v>
      </c>
      <c s="31" t="s">
        <v>163</v>
      </c>
      <c s="32">
        <v>1</v>
      </c>
      <c s="33">
        <v>0</v>
      </c>
      <c s="33">
        <f>ROUND(ROUND(H90,2)*ROUND(G90,3),2)</f>
      </c>
      <c s="31" t="s">
        <v>53</v>
      </c>
      <c r="O90">
        <f>(I90*21)/100</f>
      </c>
      <c t="s">
        <v>23</v>
      </c>
    </row>
    <row r="91" spans="1:5" ht="38.25">
      <c r="A91" s="34" t="s">
        <v>54</v>
      </c>
      <c r="E91" s="35" t="s">
        <v>164</v>
      </c>
    </row>
    <row r="92" spans="1:5" ht="12.75">
      <c r="A92" s="36" t="s">
        <v>56</v>
      </c>
      <c r="E92" s="37" t="s">
        <v>165</v>
      </c>
    </row>
    <row r="93" spans="1:5" ht="63.75">
      <c r="A93" t="s">
        <v>58</v>
      </c>
      <c r="E93" s="35" t="s">
        <v>159</v>
      </c>
    </row>
    <row r="94" spans="1:16" ht="12.75">
      <c r="A94" s="25" t="s">
        <v>47</v>
      </c>
      <c s="29" t="s">
        <v>166</v>
      </c>
      <c s="29" t="s">
        <v>167</v>
      </c>
      <c s="25" t="s">
        <v>70</v>
      </c>
      <c s="30" t="s">
        <v>168</v>
      </c>
      <c s="31" t="s">
        <v>117</v>
      </c>
      <c s="32">
        <v>17</v>
      </c>
      <c s="33">
        <v>0</v>
      </c>
      <c s="33">
        <f>ROUND(ROUND(H94,2)*ROUND(G94,3),2)</f>
      </c>
      <c s="31" t="s">
        <v>53</v>
      </c>
      <c r="O94">
        <f>(I94*21)/100</f>
      </c>
      <c t="s">
        <v>23</v>
      </c>
    </row>
    <row r="95" spans="1:5" ht="51">
      <c r="A95" s="34" t="s">
        <v>54</v>
      </c>
      <c r="E95" s="35" t="s">
        <v>169</v>
      </c>
    </row>
    <row r="96" spans="1:5" ht="12.75">
      <c r="A96" s="36" t="s">
        <v>56</v>
      </c>
      <c r="E96" s="37" t="s">
        <v>170</v>
      </c>
    </row>
    <row r="97" spans="1:5" ht="63.75">
      <c r="A97" t="s">
        <v>58</v>
      </c>
      <c r="E97" s="35" t="s">
        <v>159</v>
      </c>
    </row>
    <row r="98" spans="1:16" ht="12.75">
      <c r="A98" s="25" t="s">
        <v>47</v>
      </c>
      <c s="29" t="s">
        <v>171</v>
      </c>
      <c s="29" t="s">
        <v>172</v>
      </c>
      <c s="25" t="s">
        <v>70</v>
      </c>
      <c s="30" t="s">
        <v>173</v>
      </c>
      <c s="31" t="s">
        <v>84</v>
      </c>
      <c s="32">
        <v>49.5</v>
      </c>
      <c s="33">
        <v>0</v>
      </c>
      <c s="33">
        <f>ROUND(ROUND(H98,2)*ROUND(G98,3),2)</f>
      </c>
      <c s="31" t="s">
        <v>53</v>
      </c>
      <c r="O98">
        <f>(I98*21)/100</f>
      </c>
      <c t="s">
        <v>23</v>
      </c>
    </row>
    <row r="99" spans="1:5" ht="63.75">
      <c r="A99" s="34" t="s">
        <v>54</v>
      </c>
      <c r="E99" s="35" t="s">
        <v>174</v>
      </c>
    </row>
    <row r="100" spans="1:5" ht="12.75">
      <c r="A100" s="36" t="s">
        <v>56</v>
      </c>
      <c r="E100" s="37" t="s">
        <v>175</v>
      </c>
    </row>
    <row r="101" spans="1:5" ht="255">
      <c r="A101" t="s">
        <v>58</v>
      </c>
      <c r="E101" s="35" t="s">
        <v>176</v>
      </c>
    </row>
    <row r="102" spans="1:16" ht="12.75">
      <c r="A102" s="25" t="s">
        <v>47</v>
      </c>
      <c s="29" t="s">
        <v>177</v>
      </c>
      <c s="29" t="s">
        <v>172</v>
      </c>
      <c s="25" t="s">
        <v>61</v>
      </c>
      <c s="30" t="s">
        <v>173</v>
      </c>
      <c s="31" t="s">
        <v>84</v>
      </c>
      <c s="32">
        <v>11.85</v>
      </c>
      <c s="33">
        <v>0</v>
      </c>
      <c s="33">
        <f>ROUND(ROUND(H102,2)*ROUND(G102,3),2)</f>
      </c>
      <c s="31" t="s">
        <v>53</v>
      </c>
      <c r="O102">
        <f>(I102*21)/100</f>
      </c>
      <c t="s">
        <v>23</v>
      </c>
    </row>
    <row r="103" spans="1:5" ht="51">
      <c r="A103" s="34" t="s">
        <v>54</v>
      </c>
      <c r="E103" s="35" t="s">
        <v>178</v>
      </c>
    </row>
    <row r="104" spans="1:5" ht="12.75">
      <c r="A104" s="36" t="s">
        <v>56</v>
      </c>
      <c r="E104" s="37" t="s">
        <v>179</v>
      </c>
    </row>
    <row r="105" spans="1:5" ht="255">
      <c r="A105" t="s">
        <v>58</v>
      </c>
      <c r="E105" s="35" t="s">
        <v>176</v>
      </c>
    </row>
    <row r="106" spans="1:16" ht="12.75">
      <c r="A106" s="25" t="s">
        <v>47</v>
      </c>
      <c s="29" t="s">
        <v>180</v>
      </c>
      <c s="29" t="s">
        <v>181</v>
      </c>
      <c s="25" t="s">
        <v>50</v>
      </c>
      <c s="30" t="s">
        <v>182</v>
      </c>
      <c s="31" t="s">
        <v>84</v>
      </c>
      <c s="32">
        <v>2.4</v>
      </c>
      <c s="33">
        <v>0</v>
      </c>
      <c s="33">
        <f>ROUND(ROUND(H106,2)*ROUND(G106,3),2)</f>
      </c>
      <c s="31" t="s">
        <v>53</v>
      </c>
      <c r="O106">
        <f>(I106*21)/100</f>
      </c>
      <c t="s">
        <v>23</v>
      </c>
    </row>
    <row r="107" spans="1:5" ht="51">
      <c r="A107" s="34" t="s">
        <v>54</v>
      </c>
      <c r="E107" s="35" t="s">
        <v>183</v>
      </c>
    </row>
    <row r="108" spans="1:5" ht="12.75">
      <c r="A108" s="36" t="s">
        <v>56</v>
      </c>
      <c r="E108" s="37" t="s">
        <v>184</v>
      </c>
    </row>
    <row r="109" spans="1:5" ht="306">
      <c r="A109" t="s">
        <v>58</v>
      </c>
      <c r="E109" s="35" t="s">
        <v>185</v>
      </c>
    </row>
    <row r="110" spans="1:16" ht="12.75">
      <c r="A110" s="25" t="s">
        <v>47</v>
      </c>
      <c s="29" t="s">
        <v>186</v>
      </c>
      <c s="29" t="s">
        <v>181</v>
      </c>
      <c s="25" t="s">
        <v>61</v>
      </c>
      <c s="30" t="s">
        <v>182</v>
      </c>
      <c s="31" t="s">
        <v>84</v>
      </c>
      <c s="32">
        <v>8.748</v>
      </c>
      <c s="33">
        <v>0</v>
      </c>
      <c s="33">
        <f>ROUND(ROUND(H110,2)*ROUND(G110,3),2)</f>
      </c>
      <c s="31" t="s">
        <v>53</v>
      </c>
      <c r="O110">
        <f>(I110*21)/100</f>
      </c>
      <c t="s">
        <v>23</v>
      </c>
    </row>
    <row r="111" spans="1:5" ht="63.75">
      <c r="A111" s="34" t="s">
        <v>54</v>
      </c>
      <c r="E111" s="35" t="s">
        <v>187</v>
      </c>
    </row>
    <row r="112" spans="1:5" ht="12.75">
      <c r="A112" s="36" t="s">
        <v>56</v>
      </c>
      <c r="E112" s="37" t="s">
        <v>188</v>
      </c>
    </row>
    <row r="113" spans="1:5" ht="306">
      <c r="A113" t="s">
        <v>58</v>
      </c>
      <c r="E113" s="35" t="s">
        <v>185</v>
      </c>
    </row>
    <row r="114" spans="1:16" ht="12.75">
      <c r="A114" s="25" t="s">
        <v>47</v>
      </c>
      <c s="29" t="s">
        <v>189</v>
      </c>
      <c s="29" t="s">
        <v>181</v>
      </c>
      <c s="25" t="s">
        <v>65</v>
      </c>
      <c s="30" t="s">
        <v>182</v>
      </c>
      <c s="31" t="s">
        <v>84</v>
      </c>
      <c s="32">
        <v>4.1</v>
      </c>
      <c s="33">
        <v>0</v>
      </c>
      <c s="33">
        <f>ROUND(ROUND(H114,2)*ROUND(G114,3),2)</f>
      </c>
      <c s="31" t="s">
        <v>53</v>
      </c>
      <c r="O114">
        <f>(I114*21)/100</f>
      </c>
      <c t="s">
        <v>23</v>
      </c>
    </row>
    <row r="115" spans="1:5" ht="51">
      <c r="A115" s="34" t="s">
        <v>54</v>
      </c>
      <c r="E115" s="35" t="s">
        <v>190</v>
      </c>
    </row>
    <row r="116" spans="1:5" ht="12.75">
      <c r="A116" s="36" t="s">
        <v>56</v>
      </c>
      <c r="E116" s="37" t="s">
        <v>191</v>
      </c>
    </row>
    <row r="117" spans="1:5" ht="306">
      <c r="A117" t="s">
        <v>58</v>
      </c>
      <c r="E117" s="35" t="s">
        <v>185</v>
      </c>
    </row>
    <row r="118" spans="1:16" ht="12.75">
      <c r="A118" s="25" t="s">
        <v>47</v>
      </c>
      <c s="29" t="s">
        <v>192</v>
      </c>
      <c s="29" t="s">
        <v>181</v>
      </c>
      <c s="25" t="s">
        <v>193</v>
      </c>
      <c s="30" t="s">
        <v>182</v>
      </c>
      <c s="31" t="s">
        <v>84</v>
      </c>
      <c s="32">
        <v>16.8</v>
      </c>
      <c s="33">
        <v>0</v>
      </c>
      <c s="33">
        <f>ROUND(ROUND(H118,2)*ROUND(G118,3),2)</f>
      </c>
      <c s="31" t="s">
        <v>53</v>
      </c>
      <c r="O118">
        <f>(I118*21)/100</f>
      </c>
      <c t="s">
        <v>23</v>
      </c>
    </row>
    <row r="119" spans="1:5" ht="51">
      <c r="A119" s="34" t="s">
        <v>54</v>
      </c>
      <c r="E119" s="35" t="s">
        <v>194</v>
      </c>
    </row>
    <row r="120" spans="1:5" ht="12.75">
      <c r="A120" s="36" t="s">
        <v>56</v>
      </c>
      <c r="E120" s="37" t="s">
        <v>195</v>
      </c>
    </row>
    <row r="121" spans="1:5" ht="306">
      <c r="A121" t="s">
        <v>58</v>
      </c>
      <c r="E121" s="35" t="s">
        <v>185</v>
      </c>
    </row>
    <row r="122" spans="1:16" ht="12.75">
      <c r="A122" s="25" t="s">
        <v>47</v>
      </c>
      <c s="29" t="s">
        <v>196</v>
      </c>
      <c s="29" t="s">
        <v>197</v>
      </c>
      <c s="25" t="s">
        <v>70</v>
      </c>
      <c s="30" t="s">
        <v>198</v>
      </c>
      <c s="31" t="s">
        <v>77</v>
      </c>
      <c s="32">
        <v>560.74</v>
      </c>
      <c s="33">
        <v>0</v>
      </c>
      <c s="33">
        <f>ROUND(ROUND(H122,2)*ROUND(G122,3),2)</f>
      </c>
      <c s="31" t="s">
        <v>53</v>
      </c>
      <c r="O122">
        <f>(I122*21)/100</f>
      </c>
      <c t="s">
        <v>23</v>
      </c>
    </row>
    <row r="123" spans="1:5" ht="114.75">
      <c r="A123" s="34" t="s">
        <v>54</v>
      </c>
      <c r="E123" s="35" t="s">
        <v>199</v>
      </c>
    </row>
    <row r="124" spans="1:5" ht="25.5">
      <c r="A124" s="36" t="s">
        <v>56</v>
      </c>
      <c r="E124" s="37" t="s">
        <v>200</v>
      </c>
    </row>
    <row r="125" spans="1:5" ht="38.25">
      <c r="A125" t="s">
        <v>58</v>
      </c>
      <c r="E125" s="35" t="s">
        <v>201</v>
      </c>
    </row>
    <row r="126" spans="1:16" ht="12.75">
      <c r="A126" s="25" t="s">
        <v>47</v>
      </c>
      <c s="29" t="s">
        <v>202</v>
      </c>
      <c s="29" t="s">
        <v>203</v>
      </c>
      <c s="25" t="s">
        <v>70</v>
      </c>
      <c s="30" t="s">
        <v>204</v>
      </c>
      <c s="31" t="s">
        <v>77</v>
      </c>
      <c s="32">
        <v>266.1</v>
      </c>
      <c s="33">
        <v>0</v>
      </c>
      <c s="33">
        <f>ROUND(ROUND(H126,2)*ROUND(G126,3),2)</f>
      </c>
      <c s="31" t="s">
        <v>53</v>
      </c>
      <c r="O126">
        <f>(I126*21)/100</f>
      </c>
      <c t="s">
        <v>23</v>
      </c>
    </row>
    <row r="127" spans="1:5" ht="63.75">
      <c r="A127" s="34" t="s">
        <v>54</v>
      </c>
      <c r="E127" s="35" t="s">
        <v>205</v>
      </c>
    </row>
    <row r="128" spans="1:5" ht="12.75">
      <c r="A128" s="36" t="s">
        <v>56</v>
      </c>
      <c r="E128" s="37" t="s">
        <v>206</v>
      </c>
    </row>
    <row r="129" spans="1:5" ht="38.25">
      <c r="A129" t="s">
        <v>58</v>
      </c>
      <c r="E129" s="35" t="s">
        <v>201</v>
      </c>
    </row>
    <row r="130" spans="1:16" ht="12.75">
      <c r="A130" s="25" t="s">
        <v>47</v>
      </c>
      <c s="29" t="s">
        <v>207</v>
      </c>
      <c s="29" t="s">
        <v>208</v>
      </c>
      <c s="25" t="s">
        <v>70</v>
      </c>
      <c s="30" t="s">
        <v>209</v>
      </c>
      <c s="31" t="s">
        <v>77</v>
      </c>
      <c s="32">
        <v>11</v>
      </c>
      <c s="33">
        <v>0</v>
      </c>
      <c s="33">
        <f>ROUND(ROUND(H130,2)*ROUND(G130,3),2)</f>
      </c>
      <c s="31" t="s">
        <v>53</v>
      </c>
      <c r="O130">
        <f>(I130*21)/100</f>
      </c>
      <c t="s">
        <v>23</v>
      </c>
    </row>
    <row r="131" spans="1:5" ht="38.25">
      <c r="A131" s="34" t="s">
        <v>54</v>
      </c>
      <c r="E131" s="35" t="s">
        <v>210</v>
      </c>
    </row>
    <row r="132" spans="1:5" ht="12.75">
      <c r="A132" s="36" t="s">
        <v>56</v>
      </c>
      <c r="E132" s="37" t="s">
        <v>211</v>
      </c>
    </row>
    <row r="133" spans="1:5" ht="38.25">
      <c r="A133" t="s">
        <v>58</v>
      </c>
      <c r="E133" s="35" t="s">
        <v>212</v>
      </c>
    </row>
    <row r="134" spans="1:16" ht="12.75">
      <c r="A134" s="25" t="s">
        <v>47</v>
      </c>
      <c s="29" t="s">
        <v>213</v>
      </c>
      <c s="29" t="s">
        <v>214</v>
      </c>
      <c s="25" t="s">
        <v>70</v>
      </c>
      <c s="30" t="s">
        <v>215</v>
      </c>
      <c s="31" t="s">
        <v>77</v>
      </c>
      <c s="32">
        <v>68</v>
      </c>
      <c s="33">
        <v>0</v>
      </c>
      <c s="33">
        <f>ROUND(ROUND(H134,2)*ROUND(G134,3),2)</f>
      </c>
      <c s="31" t="s">
        <v>53</v>
      </c>
      <c r="O134">
        <f>(I134*21)/100</f>
      </c>
      <c t="s">
        <v>23</v>
      </c>
    </row>
    <row r="135" spans="1:5" ht="38.25">
      <c r="A135" s="34" t="s">
        <v>54</v>
      </c>
      <c r="E135" s="35" t="s">
        <v>216</v>
      </c>
    </row>
    <row r="136" spans="1:5" ht="12.75">
      <c r="A136" s="36" t="s">
        <v>56</v>
      </c>
      <c r="E136" s="37" t="s">
        <v>217</v>
      </c>
    </row>
    <row r="137" spans="1:5" ht="38.25">
      <c r="A137" t="s">
        <v>58</v>
      </c>
      <c r="E137" s="35" t="s">
        <v>218</v>
      </c>
    </row>
    <row r="138" spans="1:16" ht="12.75">
      <c r="A138" s="25" t="s">
        <v>47</v>
      </c>
      <c s="29" t="s">
        <v>219</v>
      </c>
      <c s="29" t="s">
        <v>220</v>
      </c>
      <c s="25" t="s">
        <v>70</v>
      </c>
      <c s="30" t="s">
        <v>221</v>
      </c>
      <c s="31" t="s">
        <v>77</v>
      </c>
      <c s="32">
        <v>79</v>
      </c>
      <c s="33">
        <v>0</v>
      </c>
      <c s="33">
        <f>ROUND(ROUND(H138,2)*ROUND(G138,3),2)</f>
      </c>
      <c s="31" t="s">
        <v>53</v>
      </c>
      <c r="O138">
        <f>(I138*21)/100</f>
      </c>
      <c t="s">
        <v>23</v>
      </c>
    </row>
    <row r="139" spans="1:5" ht="63.75">
      <c r="A139" s="34" t="s">
        <v>54</v>
      </c>
      <c r="E139" s="35" t="s">
        <v>222</v>
      </c>
    </row>
    <row r="140" spans="1:5" ht="12.75">
      <c r="A140" s="36" t="s">
        <v>56</v>
      </c>
      <c r="E140" s="37" t="s">
        <v>223</v>
      </c>
    </row>
    <row r="141" spans="1:5" ht="38.25">
      <c r="A141" t="s">
        <v>58</v>
      </c>
      <c r="E141" s="35" t="s">
        <v>224</v>
      </c>
    </row>
    <row r="142" spans="1:16" ht="12.75">
      <c r="A142" s="25" t="s">
        <v>47</v>
      </c>
      <c s="29" t="s">
        <v>225</v>
      </c>
      <c s="29" t="s">
        <v>226</v>
      </c>
      <c s="25" t="s">
        <v>70</v>
      </c>
      <c s="30" t="s">
        <v>227</v>
      </c>
      <c s="31" t="s">
        <v>77</v>
      </c>
      <c s="32">
        <v>79</v>
      </c>
      <c s="33">
        <v>0</v>
      </c>
      <c s="33">
        <f>ROUND(ROUND(H142,2)*ROUND(G142,3),2)</f>
      </c>
      <c s="31" t="s">
        <v>53</v>
      </c>
      <c r="O142">
        <f>(I142*21)/100</f>
      </c>
      <c t="s">
        <v>23</v>
      </c>
    </row>
    <row r="143" spans="1:5" ht="63.75">
      <c r="A143" s="34" t="s">
        <v>54</v>
      </c>
      <c r="E143" s="35" t="s">
        <v>228</v>
      </c>
    </row>
    <row r="144" spans="1:5" ht="12.75">
      <c r="A144" s="36" t="s">
        <v>56</v>
      </c>
      <c r="E144" s="37" t="s">
        <v>223</v>
      </c>
    </row>
    <row r="145" spans="1:5" ht="38.25">
      <c r="A145" t="s">
        <v>58</v>
      </c>
      <c r="E145" s="35" t="s">
        <v>229</v>
      </c>
    </row>
    <row r="146" spans="1:18" ht="12.75" customHeight="1">
      <c r="A146" s="6" t="s">
        <v>45</v>
      </c>
      <c s="6"/>
      <c s="39" t="s">
        <v>23</v>
      </c>
      <c s="6"/>
      <c s="27" t="s">
        <v>230</v>
      </c>
      <c s="6"/>
      <c s="6"/>
      <c s="6"/>
      <c s="40">
        <f>0+Q146</f>
      </c>
      <c s="6"/>
      <c r="O146">
        <f>0+R146</f>
      </c>
      <c r="Q146">
        <f>0+I147+I151</f>
      </c>
      <c>
        <f>0+O147+O151</f>
      </c>
    </row>
    <row r="147" spans="1:16" ht="12.75">
      <c r="A147" s="25" t="s">
        <v>47</v>
      </c>
      <c s="29" t="s">
        <v>231</v>
      </c>
      <c s="29" t="s">
        <v>232</v>
      </c>
      <c s="25" t="s">
        <v>70</v>
      </c>
      <c s="30" t="s">
        <v>233</v>
      </c>
      <c s="31" t="s">
        <v>117</v>
      </c>
      <c s="32">
        <v>96.5</v>
      </c>
      <c s="33">
        <v>0</v>
      </c>
      <c s="33">
        <f>ROUND(ROUND(H147,2)*ROUND(G147,3),2)</f>
      </c>
      <c s="31" t="s">
        <v>53</v>
      </c>
      <c r="O147">
        <f>(I147*21)/100</f>
      </c>
      <c t="s">
        <v>23</v>
      </c>
    </row>
    <row r="148" spans="1:5" ht="89.25">
      <c r="A148" s="34" t="s">
        <v>54</v>
      </c>
      <c r="E148" s="35" t="s">
        <v>234</v>
      </c>
    </row>
    <row r="149" spans="1:5" ht="12.75">
      <c r="A149" s="36" t="s">
        <v>56</v>
      </c>
      <c r="E149" s="37" t="s">
        <v>235</v>
      </c>
    </row>
    <row r="150" spans="1:5" ht="165.75">
      <c r="A150" t="s">
        <v>58</v>
      </c>
      <c r="E150" s="35" t="s">
        <v>236</v>
      </c>
    </row>
    <row r="151" spans="1:16" ht="12.75">
      <c r="A151" s="25" t="s">
        <v>47</v>
      </c>
      <c s="29" t="s">
        <v>237</v>
      </c>
      <c s="29" t="s">
        <v>238</v>
      </c>
      <c s="25" t="s">
        <v>70</v>
      </c>
      <c s="30" t="s">
        <v>239</v>
      </c>
      <c s="31" t="s">
        <v>77</v>
      </c>
      <c s="32">
        <v>193</v>
      </c>
      <c s="33">
        <v>0</v>
      </c>
      <c s="33">
        <f>ROUND(ROUND(H151,2)*ROUND(G151,3),2)</f>
      </c>
      <c s="31" t="s">
        <v>53</v>
      </c>
      <c r="O151">
        <f>(I151*21)/100</f>
      </c>
      <c t="s">
        <v>23</v>
      </c>
    </row>
    <row r="152" spans="1:5" ht="38.25">
      <c r="A152" s="34" t="s">
        <v>54</v>
      </c>
      <c r="E152" s="35" t="s">
        <v>240</v>
      </c>
    </row>
    <row r="153" spans="1:5" ht="12.75">
      <c r="A153" s="36" t="s">
        <v>56</v>
      </c>
      <c r="E153" s="37" t="s">
        <v>241</v>
      </c>
    </row>
    <row r="154" spans="1:5" ht="51">
      <c r="A154" t="s">
        <v>58</v>
      </c>
      <c r="E154" s="35" t="s">
        <v>242</v>
      </c>
    </row>
    <row r="155" spans="1:18" ht="12.75" customHeight="1">
      <c r="A155" s="6" t="s">
        <v>45</v>
      </c>
      <c s="6"/>
      <c s="39" t="s">
        <v>33</v>
      </c>
      <c s="6"/>
      <c s="27" t="s">
        <v>243</v>
      </c>
      <c s="6"/>
      <c s="6"/>
      <c s="6"/>
      <c s="40">
        <f>0+Q155</f>
      </c>
      <c s="6"/>
      <c r="O155">
        <f>0+R155</f>
      </c>
      <c r="Q155">
        <f>0+I156+I160+I164</f>
      </c>
      <c>
        <f>0+O156+O160+O164</f>
      </c>
    </row>
    <row r="156" spans="1:16" ht="12.75">
      <c r="A156" s="25" t="s">
        <v>47</v>
      </c>
      <c s="29" t="s">
        <v>244</v>
      </c>
      <c s="29" t="s">
        <v>245</v>
      </c>
      <c s="25" t="s">
        <v>50</v>
      </c>
      <c s="30" t="s">
        <v>246</v>
      </c>
      <c s="31" t="s">
        <v>84</v>
      </c>
      <c s="32">
        <v>1.2</v>
      </c>
      <c s="33">
        <v>0</v>
      </c>
      <c s="33">
        <f>ROUND(ROUND(H156,2)*ROUND(G156,3),2)</f>
      </c>
      <c s="31" t="s">
        <v>53</v>
      </c>
      <c r="O156">
        <f>(I156*21)/100</f>
      </c>
      <c t="s">
        <v>23</v>
      </c>
    </row>
    <row r="157" spans="1:5" ht="51">
      <c r="A157" s="34" t="s">
        <v>54</v>
      </c>
      <c r="E157" s="35" t="s">
        <v>247</v>
      </c>
    </row>
    <row r="158" spans="1:5" ht="12.75">
      <c r="A158" s="36" t="s">
        <v>56</v>
      </c>
      <c r="E158" s="37" t="s">
        <v>248</v>
      </c>
    </row>
    <row r="159" spans="1:5" ht="395.25">
      <c r="A159" t="s">
        <v>58</v>
      </c>
      <c r="E159" s="35" t="s">
        <v>249</v>
      </c>
    </row>
    <row r="160" spans="1:16" ht="12.75">
      <c r="A160" s="25" t="s">
        <v>47</v>
      </c>
      <c s="29" t="s">
        <v>250</v>
      </c>
      <c s="29" t="s">
        <v>245</v>
      </c>
      <c s="25" t="s">
        <v>61</v>
      </c>
      <c s="30" t="s">
        <v>246</v>
      </c>
      <c s="31" t="s">
        <v>84</v>
      </c>
      <c s="32">
        <v>0.891</v>
      </c>
      <c s="33">
        <v>0</v>
      </c>
      <c s="33">
        <f>ROUND(ROUND(H160,2)*ROUND(G160,3),2)</f>
      </c>
      <c s="31" t="s">
        <v>53</v>
      </c>
      <c r="O160">
        <f>(I160*21)/100</f>
      </c>
      <c t="s">
        <v>23</v>
      </c>
    </row>
    <row r="161" spans="1:5" ht="51">
      <c r="A161" s="34" t="s">
        <v>54</v>
      </c>
      <c r="E161" s="35" t="s">
        <v>251</v>
      </c>
    </row>
    <row r="162" spans="1:5" ht="12.75">
      <c r="A162" s="36" t="s">
        <v>56</v>
      </c>
      <c r="E162" s="37" t="s">
        <v>252</v>
      </c>
    </row>
    <row r="163" spans="1:5" ht="395.25">
      <c r="A163" t="s">
        <v>58</v>
      </c>
      <c r="E163" s="35" t="s">
        <v>249</v>
      </c>
    </row>
    <row r="164" spans="1:16" ht="12.75">
      <c r="A164" s="25" t="s">
        <v>47</v>
      </c>
      <c s="29" t="s">
        <v>253</v>
      </c>
      <c s="29" t="s">
        <v>254</v>
      </c>
      <c s="25" t="s">
        <v>70</v>
      </c>
      <c s="30" t="s">
        <v>255</v>
      </c>
      <c s="31" t="s">
        <v>84</v>
      </c>
      <c s="32">
        <v>1</v>
      </c>
      <c s="33">
        <v>0</v>
      </c>
      <c s="33">
        <f>ROUND(ROUND(H164,2)*ROUND(G164,3),2)</f>
      </c>
      <c s="31" t="s">
        <v>53</v>
      </c>
      <c r="O164">
        <f>(I164*21)/100</f>
      </c>
      <c t="s">
        <v>23</v>
      </c>
    </row>
    <row r="165" spans="1:5" ht="51">
      <c r="A165" s="34" t="s">
        <v>54</v>
      </c>
      <c r="E165" s="35" t="s">
        <v>256</v>
      </c>
    </row>
    <row r="166" spans="1:5" ht="12.75">
      <c r="A166" s="36" t="s">
        <v>56</v>
      </c>
      <c r="E166" s="37" t="s">
        <v>257</v>
      </c>
    </row>
    <row r="167" spans="1:5" ht="102">
      <c r="A167" t="s">
        <v>58</v>
      </c>
      <c r="E167" s="35" t="s">
        <v>258</v>
      </c>
    </row>
    <row r="168" spans="1:18" ht="12.75" customHeight="1">
      <c r="A168" s="6" t="s">
        <v>45</v>
      </c>
      <c s="6"/>
      <c s="39" t="s">
        <v>35</v>
      </c>
      <c s="6"/>
      <c s="27" t="s">
        <v>259</v>
      </c>
      <c s="6"/>
      <c s="6"/>
      <c s="6"/>
      <c s="40">
        <f>0+Q168</f>
      </c>
      <c s="6"/>
      <c r="O168">
        <f>0+R168</f>
      </c>
      <c r="Q168">
        <f>0+I169+I173+I177+I181+I185+I189+I193+I197+I201+I205+I209+I213+I217+I221+I225+I229+I233+I237</f>
      </c>
      <c>
        <f>0+O169+O173+O177+O181+O185+O189+O193+O197+O201+O205+O209+O213+O217+O221+O225+O229+O233+O237</f>
      </c>
    </row>
    <row r="169" spans="1:16" ht="12.75">
      <c r="A169" s="25" t="s">
        <v>47</v>
      </c>
      <c s="29" t="s">
        <v>260</v>
      </c>
      <c s="29" t="s">
        <v>261</v>
      </c>
      <c s="25" t="s">
        <v>70</v>
      </c>
      <c s="30" t="s">
        <v>262</v>
      </c>
      <c s="31" t="s">
        <v>77</v>
      </c>
      <c s="32">
        <v>274.36</v>
      </c>
      <c s="33">
        <v>0</v>
      </c>
      <c s="33">
        <f>ROUND(ROUND(H169,2)*ROUND(G169,3),2)</f>
      </c>
      <c s="31" t="s">
        <v>53</v>
      </c>
      <c r="O169">
        <f>(I169*21)/100</f>
      </c>
      <c t="s">
        <v>23</v>
      </c>
    </row>
    <row r="170" spans="1:5" ht="114.75">
      <c r="A170" s="34" t="s">
        <v>54</v>
      </c>
      <c r="E170" s="35" t="s">
        <v>263</v>
      </c>
    </row>
    <row r="171" spans="1:5" ht="25.5">
      <c r="A171" s="36" t="s">
        <v>56</v>
      </c>
      <c r="E171" s="37" t="s">
        <v>264</v>
      </c>
    </row>
    <row r="172" spans="1:5" ht="127.5">
      <c r="A172" t="s">
        <v>58</v>
      </c>
      <c r="E172" s="35" t="s">
        <v>265</v>
      </c>
    </row>
    <row r="173" spans="1:16" ht="12.75">
      <c r="A173" s="25" t="s">
        <v>47</v>
      </c>
      <c s="29" t="s">
        <v>266</v>
      </c>
      <c s="29" t="s">
        <v>267</v>
      </c>
      <c s="25" t="s">
        <v>50</v>
      </c>
      <c s="30" t="s">
        <v>268</v>
      </c>
      <c s="31" t="s">
        <v>84</v>
      </c>
      <c s="32">
        <v>74.81</v>
      </c>
      <c s="33">
        <v>0</v>
      </c>
      <c s="33">
        <f>ROUND(ROUND(H173,2)*ROUND(G173,3),2)</f>
      </c>
      <c s="31" t="s">
        <v>53</v>
      </c>
      <c r="O173">
        <f>(I173*21)/100</f>
      </c>
      <c t="s">
        <v>23</v>
      </c>
    </row>
    <row r="174" spans="1:5" ht="76.5">
      <c r="A174" s="34" t="s">
        <v>54</v>
      </c>
      <c r="E174" s="35" t="s">
        <v>269</v>
      </c>
    </row>
    <row r="175" spans="1:5" ht="25.5">
      <c r="A175" s="36" t="s">
        <v>56</v>
      </c>
      <c r="E175" s="37" t="s">
        <v>270</v>
      </c>
    </row>
    <row r="176" spans="1:5" ht="51">
      <c r="A176" t="s">
        <v>58</v>
      </c>
      <c r="E176" s="35" t="s">
        <v>271</v>
      </c>
    </row>
    <row r="177" spans="1:16" ht="12.75">
      <c r="A177" s="25" t="s">
        <v>47</v>
      </c>
      <c s="29" t="s">
        <v>272</v>
      </c>
      <c s="29" t="s">
        <v>267</v>
      </c>
      <c s="25" t="s">
        <v>61</v>
      </c>
      <c s="30" t="s">
        <v>268</v>
      </c>
      <c s="31" t="s">
        <v>84</v>
      </c>
      <c s="32">
        <v>82.23</v>
      </c>
      <c s="33">
        <v>0</v>
      </c>
      <c s="33">
        <f>ROUND(ROUND(H177,2)*ROUND(G177,3),2)</f>
      </c>
      <c s="31" t="s">
        <v>53</v>
      </c>
      <c r="O177">
        <f>(I177*21)/100</f>
      </c>
      <c t="s">
        <v>23</v>
      </c>
    </row>
    <row r="178" spans="1:5" ht="76.5">
      <c r="A178" s="34" t="s">
        <v>54</v>
      </c>
      <c r="E178" s="35" t="s">
        <v>273</v>
      </c>
    </row>
    <row r="179" spans="1:5" ht="25.5">
      <c r="A179" s="36" t="s">
        <v>56</v>
      </c>
      <c r="E179" s="37" t="s">
        <v>274</v>
      </c>
    </row>
    <row r="180" spans="1:5" ht="51">
      <c r="A180" t="s">
        <v>58</v>
      </c>
      <c r="E180" s="35" t="s">
        <v>271</v>
      </c>
    </row>
    <row r="181" spans="1:16" ht="12.75">
      <c r="A181" s="25" t="s">
        <v>47</v>
      </c>
      <c s="29" t="s">
        <v>275</v>
      </c>
      <c s="29" t="s">
        <v>276</v>
      </c>
      <c s="25" t="s">
        <v>70</v>
      </c>
      <c s="30" t="s">
        <v>277</v>
      </c>
      <c s="31" t="s">
        <v>77</v>
      </c>
      <c s="32">
        <v>3</v>
      </c>
      <c s="33">
        <v>0</v>
      </c>
      <c s="33">
        <f>ROUND(ROUND(H181,2)*ROUND(G181,3),2)</f>
      </c>
      <c s="31" t="s">
        <v>53</v>
      </c>
      <c r="O181">
        <f>(I181*21)/100</f>
      </c>
      <c t="s">
        <v>23</v>
      </c>
    </row>
    <row r="182" spans="1:5" ht="38.25">
      <c r="A182" s="34" t="s">
        <v>54</v>
      </c>
      <c r="E182" s="35" t="s">
        <v>278</v>
      </c>
    </row>
    <row r="183" spans="1:5" ht="12.75">
      <c r="A183" s="36" t="s">
        <v>56</v>
      </c>
      <c r="E183" s="37" t="s">
        <v>279</v>
      </c>
    </row>
    <row r="184" spans="1:5" ht="51">
      <c r="A184" t="s">
        <v>58</v>
      </c>
      <c r="E184" s="35" t="s">
        <v>271</v>
      </c>
    </row>
    <row r="185" spans="1:16" ht="12.75">
      <c r="A185" s="25" t="s">
        <v>47</v>
      </c>
      <c s="29" t="s">
        <v>280</v>
      </c>
      <c s="29" t="s">
        <v>281</v>
      </c>
      <c s="25" t="s">
        <v>70</v>
      </c>
      <c s="30" t="s">
        <v>282</v>
      </c>
      <c s="31" t="s">
        <v>77</v>
      </c>
      <c s="32">
        <v>18.5</v>
      </c>
      <c s="33">
        <v>0</v>
      </c>
      <c s="33">
        <f>ROUND(ROUND(H185,2)*ROUND(G185,3),2)</f>
      </c>
      <c s="31" t="s">
        <v>53</v>
      </c>
      <c r="O185">
        <f>(I185*21)/100</f>
      </c>
      <c t="s">
        <v>23</v>
      </c>
    </row>
    <row r="186" spans="1:5" ht="38.25">
      <c r="A186" s="34" t="s">
        <v>54</v>
      </c>
      <c r="E186" s="35" t="s">
        <v>283</v>
      </c>
    </row>
    <row r="187" spans="1:5" ht="12.75">
      <c r="A187" s="36" t="s">
        <v>56</v>
      </c>
      <c r="E187" s="37" t="s">
        <v>284</v>
      </c>
    </row>
    <row r="188" spans="1:5" ht="51">
      <c r="A188" t="s">
        <v>58</v>
      </c>
      <c r="E188" s="35" t="s">
        <v>271</v>
      </c>
    </row>
    <row r="189" spans="1:16" ht="12.75">
      <c r="A189" s="25" t="s">
        <v>47</v>
      </c>
      <c s="29" t="s">
        <v>285</v>
      </c>
      <c s="29" t="s">
        <v>286</v>
      </c>
      <c s="25" t="s">
        <v>70</v>
      </c>
      <c s="30" t="s">
        <v>287</v>
      </c>
      <c s="31" t="s">
        <v>77</v>
      </c>
      <c s="32">
        <v>54</v>
      </c>
      <c s="33">
        <v>0</v>
      </c>
      <c s="33">
        <f>ROUND(ROUND(H189,2)*ROUND(G189,3),2)</f>
      </c>
      <c s="31" t="s">
        <v>53</v>
      </c>
      <c r="O189">
        <f>(I189*21)/100</f>
      </c>
      <c t="s">
        <v>23</v>
      </c>
    </row>
    <row r="190" spans="1:5" ht="38.25">
      <c r="A190" s="34" t="s">
        <v>54</v>
      </c>
      <c r="E190" s="35" t="s">
        <v>288</v>
      </c>
    </row>
    <row r="191" spans="1:5" ht="12.75">
      <c r="A191" s="36" t="s">
        <v>56</v>
      </c>
      <c r="E191" s="37" t="s">
        <v>289</v>
      </c>
    </row>
    <row r="192" spans="1:5" ht="51">
      <c r="A192" t="s">
        <v>58</v>
      </c>
      <c r="E192" s="35" t="s">
        <v>271</v>
      </c>
    </row>
    <row r="193" spans="1:16" ht="12.75">
      <c r="A193" s="25" t="s">
        <v>47</v>
      </c>
      <c s="29" t="s">
        <v>290</v>
      </c>
      <c s="29" t="s">
        <v>291</v>
      </c>
      <c s="25" t="s">
        <v>70</v>
      </c>
      <c s="30" t="s">
        <v>292</v>
      </c>
      <c s="31" t="s">
        <v>77</v>
      </c>
      <c s="32">
        <v>65.8</v>
      </c>
      <c s="33">
        <v>0</v>
      </c>
      <c s="33">
        <f>ROUND(ROUND(H193,2)*ROUND(G193,3),2)</f>
      </c>
      <c s="31" t="s">
        <v>53</v>
      </c>
      <c r="O193">
        <f>(I193*21)/100</f>
      </c>
      <c t="s">
        <v>23</v>
      </c>
    </row>
    <row r="194" spans="1:5" ht="38.25">
      <c r="A194" s="34" t="s">
        <v>54</v>
      </c>
      <c r="E194" s="35" t="s">
        <v>293</v>
      </c>
    </row>
    <row r="195" spans="1:5" ht="12.75">
      <c r="A195" s="36" t="s">
        <v>56</v>
      </c>
      <c r="E195" s="37" t="s">
        <v>294</v>
      </c>
    </row>
    <row r="196" spans="1:5" ht="38.25">
      <c r="A196" t="s">
        <v>58</v>
      </c>
      <c r="E196" s="35" t="s">
        <v>295</v>
      </c>
    </row>
    <row r="197" spans="1:16" ht="12.75">
      <c r="A197" s="25" t="s">
        <v>47</v>
      </c>
      <c s="29" t="s">
        <v>296</v>
      </c>
      <c s="29" t="s">
        <v>297</v>
      </c>
      <c s="25" t="s">
        <v>70</v>
      </c>
      <c s="30" t="s">
        <v>298</v>
      </c>
      <c s="31" t="s">
        <v>77</v>
      </c>
      <c s="32">
        <v>429</v>
      </c>
      <c s="33">
        <v>0</v>
      </c>
      <c s="33">
        <f>ROUND(ROUND(H197,2)*ROUND(G197,3),2)</f>
      </c>
      <c s="31" t="s">
        <v>53</v>
      </c>
      <c r="O197">
        <f>(I197*21)/100</f>
      </c>
      <c t="s">
        <v>23</v>
      </c>
    </row>
    <row r="198" spans="1:5" ht="51">
      <c r="A198" s="34" t="s">
        <v>54</v>
      </c>
      <c r="E198" s="35" t="s">
        <v>299</v>
      </c>
    </row>
    <row r="199" spans="1:5" ht="12.75">
      <c r="A199" s="36" t="s">
        <v>56</v>
      </c>
      <c r="E199" s="37" t="s">
        <v>300</v>
      </c>
    </row>
    <row r="200" spans="1:5" ht="51">
      <c r="A200" t="s">
        <v>58</v>
      </c>
      <c r="E200" s="35" t="s">
        <v>301</v>
      </c>
    </row>
    <row r="201" spans="1:16" ht="12.75">
      <c r="A201" s="25" t="s">
        <v>47</v>
      </c>
      <c s="29" t="s">
        <v>302</v>
      </c>
      <c s="29" t="s">
        <v>303</v>
      </c>
      <c s="25" t="s">
        <v>70</v>
      </c>
      <c s="30" t="s">
        <v>304</v>
      </c>
      <c s="31" t="s">
        <v>77</v>
      </c>
      <c s="32">
        <v>1538</v>
      </c>
      <c s="33">
        <v>0</v>
      </c>
      <c s="33">
        <f>ROUND(ROUND(H201,2)*ROUND(G201,3),2)</f>
      </c>
      <c s="31" t="s">
        <v>53</v>
      </c>
      <c r="O201">
        <f>(I201*21)/100</f>
      </c>
      <c t="s">
        <v>23</v>
      </c>
    </row>
    <row r="202" spans="1:5" ht="51">
      <c r="A202" s="34" t="s">
        <v>54</v>
      </c>
      <c r="E202" s="35" t="s">
        <v>305</v>
      </c>
    </row>
    <row r="203" spans="1:5" ht="12.75">
      <c r="A203" s="36" t="s">
        <v>56</v>
      </c>
      <c r="E203" s="37" t="s">
        <v>306</v>
      </c>
    </row>
    <row r="204" spans="1:5" ht="51">
      <c r="A204" t="s">
        <v>58</v>
      </c>
      <c r="E204" s="35" t="s">
        <v>301</v>
      </c>
    </row>
    <row r="205" spans="1:16" ht="12.75">
      <c r="A205" s="25" t="s">
        <v>47</v>
      </c>
      <c s="29" t="s">
        <v>307</v>
      </c>
      <c s="29" t="s">
        <v>308</v>
      </c>
      <c s="25" t="s">
        <v>70</v>
      </c>
      <c s="30" t="s">
        <v>309</v>
      </c>
      <c s="31" t="s">
        <v>77</v>
      </c>
      <c s="32">
        <v>39.95</v>
      </c>
      <c s="33">
        <v>0</v>
      </c>
      <c s="33">
        <f>ROUND(ROUND(H205,2)*ROUND(G205,3),2)</f>
      </c>
      <c s="31" t="s">
        <v>53</v>
      </c>
      <c r="O205">
        <f>(I205*21)/100</f>
      </c>
      <c t="s">
        <v>23</v>
      </c>
    </row>
    <row r="206" spans="1:5" ht="51">
      <c r="A206" s="34" t="s">
        <v>54</v>
      </c>
      <c r="E206" s="35" t="s">
        <v>310</v>
      </c>
    </row>
    <row r="207" spans="1:5" ht="12.75">
      <c r="A207" s="36" t="s">
        <v>56</v>
      </c>
      <c r="E207" s="37" t="s">
        <v>311</v>
      </c>
    </row>
    <row r="208" spans="1:5" ht="51">
      <c r="A208" t="s">
        <v>58</v>
      </c>
      <c r="E208" s="35" t="s">
        <v>312</v>
      </c>
    </row>
    <row r="209" spans="1:16" ht="12.75">
      <c r="A209" s="25" t="s">
        <v>47</v>
      </c>
      <c s="29" t="s">
        <v>313</v>
      </c>
      <c s="29" t="s">
        <v>314</v>
      </c>
      <c s="25" t="s">
        <v>70</v>
      </c>
      <c s="30" t="s">
        <v>315</v>
      </c>
      <c s="31" t="s">
        <v>77</v>
      </c>
      <c s="32">
        <v>1137</v>
      </c>
      <c s="33">
        <v>0</v>
      </c>
      <c s="33">
        <f>ROUND(ROUND(H209,2)*ROUND(G209,3),2)</f>
      </c>
      <c s="31" t="s">
        <v>53</v>
      </c>
      <c r="O209">
        <f>(I209*21)/100</f>
      </c>
      <c t="s">
        <v>23</v>
      </c>
    </row>
    <row r="210" spans="1:5" ht="51">
      <c r="A210" s="34" t="s">
        <v>54</v>
      </c>
      <c r="E210" s="35" t="s">
        <v>316</v>
      </c>
    </row>
    <row r="211" spans="1:5" ht="12.75">
      <c r="A211" s="36" t="s">
        <v>56</v>
      </c>
      <c r="E211" s="37" t="s">
        <v>317</v>
      </c>
    </row>
    <row r="212" spans="1:5" ht="140.25">
      <c r="A212" t="s">
        <v>58</v>
      </c>
      <c r="E212" s="35" t="s">
        <v>318</v>
      </c>
    </row>
    <row r="213" spans="1:16" ht="12.75">
      <c r="A213" s="25" t="s">
        <v>47</v>
      </c>
      <c s="29" t="s">
        <v>319</v>
      </c>
      <c s="29" t="s">
        <v>320</v>
      </c>
      <c s="25" t="s">
        <v>70</v>
      </c>
      <c s="30" t="s">
        <v>321</v>
      </c>
      <c s="31" t="s">
        <v>77</v>
      </c>
      <c s="32">
        <v>401</v>
      </c>
      <c s="33">
        <v>0</v>
      </c>
      <c s="33">
        <f>ROUND(ROUND(H213,2)*ROUND(G213,3),2)</f>
      </c>
      <c s="31" t="s">
        <v>53</v>
      </c>
      <c r="O213">
        <f>(I213*21)/100</f>
      </c>
      <c t="s">
        <v>23</v>
      </c>
    </row>
    <row r="214" spans="1:5" ht="38.25">
      <c r="A214" s="34" t="s">
        <v>54</v>
      </c>
      <c r="E214" s="35" t="s">
        <v>322</v>
      </c>
    </row>
    <row r="215" spans="1:5" ht="12.75">
      <c r="A215" s="36" t="s">
        <v>56</v>
      </c>
      <c r="E215" s="37" t="s">
        <v>323</v>
      </c>
    </row>
    <row r="216" spans="1:5" ht="140.25">
      <c r="A216" t="s">
        <v>58</v>
      </c>
      <c r="E216" s="35" t="s">
        <v>318</v>
      </c>
    </row>
    <row r="217" spans="1:16" ht="12.75">
      <c r="A217" s="25" t="s">
        <v>47</v>
      </c>
      <c s="29" t="s">
        <v>324</v>
      </c>
      <c s="29" t="s">
        <v>325</v>
      </c>
      <c s="25" t="s">
        <v>70</v>
      </c>
      <c s="30" t="s">
        <v>326</v>
      </c>
      <c s="31" t="s">
        <v>77</v>
      </c>
      <c s="32">
        <v>70</v>
      </c>
      <c s="33">
        <v>0</v>
      </c>
      <c s="33">
        <f>ROUND(ROUND(H217,2)*ROUND(G217,3),2)</f>
      </c>
      <c s="31" t="s">
        <v>53</v>
      </c>
      <c r="O217">
        <f>(I217*21)/100</f>
      </c>
      <c t="s">
        <v>23</v>
      </c>
    </row>
    <row r="218" spans="1:5" ht="38.25">
      <c r="A218" s="34" t="s">
        <v>54</v>
      </c>
      <c r="E218" s="35" t="s">
        <v>327</v>
      </c>
    </row>
    <row r="219" spans="1:5" ht="12.75">
      <c r="A219" s="36" t="s">
        <v>56</v>
      </c>
      <c r="E219" s="37" t="s">
        <v>328</v>
      </c>
    </row>
    <row r="220" spans="1:5" ht="140.25">
      <c r="A220" t="s">
        <v>58</v>
      </c>
      <c r="E220" s="35" t="s">
        <v>318</v>
      </c>
    </row>
    <row r="221" spans="1:16" ht="12.75">
      <c r="A221" s="25" t="s">
        <v>47</v>
      </c>
      <c s="29" t="s">
        <v>329</v>
      </c>
      <c s="29" t="s">
        <v>330</v>
      </c>
      <c s="25" t="s">
        <v>70</v>
      </c>
      <c s="30" t="s">
        <v>331</v>
      </c>
      <c s="31" t="s">
        <v>77</v>
      </c>
      <c s="32">
        <v>359</v>
      </c>
      <c s="33">
        <v>0</v>
      </c>
      <c s="33">
        <f>ROUND(ROUND(H221,2)*ROUND(G221,3),2)</f>
      </c>
      <c s="31" t="s">
        <v>53</v>
      </c>
      <c r="O221">
        <f>(I221*21)/100</f>
      </c>
      <c t="s">
        <v>23</v>
      </c>
    </row>
    <row r="222" spans="1:5" ht="38.25">
      <c r="A222" s="34" t="s">
        <v>54</v>
      </c>
      <c r="E222" s="35" t="s">
        <v>332</v>
      </c>
    </row>
    <row r="223" spans="1:5" ht="12.75">
      <c r="A223" s="36" t="s">
        <v>56</v>
      </c>
      <c r="E223" s="37" t="s">
        <v>333</v>
      </c>
    </row>
    <row r="224" spans="1:5" ht="140.25">
      <c r="A224" t="s">
        <v>58</v>
      </c>
      <c r="E224" s="35" t="s">
        <v>318</v>
      </c>
    </row>
    <row r="225" spans="1:16" ht="12.75">
      <c r="A225" s="25" t="s">
        <v>47</v>
      </c>
      <c s="29" t="s">
        <v>334</v>
      </c>
      <c s="29" t="s">
        <v>335</v>
      </c>
      <c s="25" t="s">
        <v>70</v>
      </c>
      <c s="30" t="s">
        <v>336</v>
      </c>
      <c s="31" t="s">
        <v>77</v>
      </c>
      <c s="32">
        <v>5.875</v>
      </c>
      <c s="33">
        <v>0</v>
      </c>
      <c s="33">
        <f>ROUND(ROUND(H225,2)*ROUND(G225,3),2)</f>
      </c>
      <c s="31" t="s">
        <v>53</v>
      </c>
      <c r="O225">
        <f>(I225*21)/100</f>
      </c>
      <c t="s">
        <v>23</v>
      </c>
    </row>
    <row r="226" spans="1:5" ht="51">
      <c r="A226" s="34" t="s">
        <v>54</v>
      </c>
      <c r="E226" s="35" t="s">
        <v>337</v>
      </c>
    </row>
    <row r="227" spans="1:5" ht="12.75">
      <c r="A227" s="36" t="s">
        <v>56</v>
      </c>
      <c r="E227" s="37" t="s">
        <v>338</v>
      </c>
    </row>
    <row r="228" spans="1:5" ht="153">
      <c r="A228" t="s">
        <v>58</v>
      </c>
      <c r="E228" s="35" t="s">
        <v>339</v>
      </c>
    </row>
    <row r="229" spans="1:16" ht="12.75">
      <c r="A229" s="25" t="s">
        <v>47</v>
      </c>
      <c s="29" t="s">
        <v>340</v>
      </c>
      <c s="29" t="s">
        <v>341</v>
      </c>
      <c s="25" t="s">
        <v>70</v>
      </c>
      <c s="30" t="s">
        <v>342</v>
      </c>
      <c s="31" t="s">
        <v>77</v>
      </c>
      <c s="32">
        <v>14</v>
      </c>
      <c s="33">
        <v>0</v>
      </c>
      <c s="33">
        <f>ROUND(ROUND(H229,2)*ROUND(G229,3),2)</f>
      </c>
      <c s="31" t="s">
        <v>53</v>
      </c>
      <c r="O229">
        <f>(I229*21)/100</f>
      </c>
      <c t="s">
        <v>23</v>
      </c>
    </row>
    <row r="230" spans="1:5" ht="51">
      <c r="A230" s="34" t="s">
        <v>54</v>
      </c>
      <c r="E230" s="35" t="s">
        <v>343</v>
      </c>
    </row>
    <row r="231" spans="1:5" ht="12.75">
      <c r="A231" s="36" t="s">
        <v>56</v>
      </c>
      <c r="E231" s="37" t="s">
        <v>344</v>
      </c>
    </row>
    <row r="232" spans="1:5" ht="153">
      <c r="A232" t="s">
        <v>58</v>
      </c>
      <c r="E232" s="35" t="s">
        <v>339</v>
      </c>
    </row>
    <row r="233" spans="1:16" ht="12.75">
      <c r="A233" s="25" t="s">
        <v>47</v>
      </c>
      <c s="29" t="s">
        <v>345</v>
      </c>
      <c s="29" t="s">
        <v>346</v>
      </c>
      <c s="25" t="s">
        <v>70</v>
      </c>
      <c s="30" t="s">
        <v>347</v>
      </c>
      <c s="31" t="s">
        <v>77</v>
      </c>
      <c s="32">
        <v>3</v>
      </c>
      <c s="33">
        <v>0</v>
      </c>
      <c s="33">
        <f>ROUND(ROUND(H233,2)*ROUND(G233,3),2)</f>
      </c>
      <c s="31" t="s">
        <v>53</v>
      </c>
      <c r="O233">
        <f>(I233*21)/100</f>
      </c>
      <c t="s">
        <v>23</v>
      </c>
    </row>
    <row r="234" spans="1:5" ht="76.5">
      <c r="A234" s="34" t="s">
        <v>54</v>
      </c>
      <c r="E234" s="35" t="s">
        <v>348</v>
      </c>
    </row>
    <row r="235" spans="1:5" ht="12.75">
      <c r="A235" s="36" t="s">
        <v>56</v>
      </c>
      <c r="E235" s="37" t="s">
        <v>349</v>
      </c>
    </row>
    <row r="236" spans="1:5" ht="89.25">
      <c r="A236" t="s">
        <v>58</v>
      </c>
      <c r="E236" s="35" t="s">
        <v>350</v>
      </c>
    </row>
    <row r="237" spans="1:16" ht="12.75">
      <c r="A237" s="25" t="s">
        <v>47</v>
      </c>
      <c s="29" t="s">
        <v>351</v>
      </c>
      <c s="29" t="s">
        <v>352</v>
      </c>
      <c s="25" t="s">
        <v>70</v>
      </c>
      <c s="30" t="s">
        <v>353</v>
      </c>
      <c s="31" t="s">
        <v>77</v>
      </c>
      <c s="32">
        <v>40</v>
      </c>
      <c s="33">
        <v>0</v>
      </c>
      <c s="33">
        <f>ROUND(ROUND(H237,2)*ROUND(G237,3),2)</f>
      </c>
      <c s="31" t="s">
        <v>53</v>
      </c>
      <c r="O237">
        <f>(I237*21)/100</f>
      </c>
      <c t="s">
        <v>23</v>
      </c>
    </row>
    <row r="238" spans="1:5" ht="76.5">
      <c r="A238" s="34" t="s">
        <v>54</v>
      </c>
      <c r="E238" s="35" t="s">
        <v>354</v>
      </c>
    </row>
    <row r="239" spans="1:5" ht="12.75">
      <c r="A239" s="36" t="s">
        <v>56</v>
      </c>
      <c r="E239" s="37" t="s">
        <v>355</v>
      </c>
    </row>
    <row r="240" spans="1:5" ht="89.25">
      <c r="A240" t="s">
        <v>58</v>
      </c>
      <c r="E240" s="35" t="s">
        <v>350</v>
      </c>
    </row>
    <row r="241" spans="1:18" ht="12.75" customHeight="1">
      <c r="A241" s="6" t="s">
        <v>45</v>
      </c>
      <c s="6"/>
      <c s="39" t="s">
        <v>37</v>
      </c>
      <c s="6"/>
      <c s="27" t="s">
        <v>356</v>
      </c>
      <c s="6"/>
      <c s="6"/>
      <c s="6"/>
      <c s="40">
        <f>0+Q241</f>
      </c>
      <c s="6"/>
      <c r="O241">
        <f>0+R241</f>
      </c>
      <c r="Q241">
        <f>0+I242</f>
      </c>
      <c>
        <f>0+O242</f>
      </c>
    </row>
    <row r="242" spans="1:16" ht="25.5">
      <c r="A242" s="25" t="s">
        <v>47</v>
      </c>
      <c s="29" t="s">
        <v>357</v>
      </c>
      <c s="29" t="s">
        <v>358</v>
      </c>
      <c s="25" t="s">
        <v>70</v>
      </c>
      <c s="30" t="s">
        <v>359</v>
      </c>
      <c s="31" t="s">
        <v>77</v>
      </c>
      <c s="32">
        <v>0.78</v>
      </c>
      <c s="33">
        <v>0</v>
      </c>
      <c s="33">
        <f>ROUND(ROUND(H242,2)*ROUND(G242,3),2)</f>
      </c>
      <c s="31" t="s">
        <v>53</v>
      </c>
      <c r="O242">
        <f>(I242*21)/100</f>
      </c>
      <c t="s">
        <v>23</v>
      </c>
    </row>
    <row r="243" spans="1:5" ht="38.25">
      <c r="A243" s="34" t="s">
        <v>54</v>
      </c>
      <c r="E243" s="35" t="s">
        <v>360</v>
      </c>
    </row>
    <row r="244" spans="1:5" ht="12.75">
      <c r="A244" s="36" t="s">
        <v>56</v>
      </c>
      <c r="E244" s="37" t="s">
        <v>361</v>
      </c>
    </row>
    <row r="245" spans="1:5" ht="51">
      <c r="A245" t="s">
        <v>58</v>
      </c>
      <c r="E245" s="35" t="s">
        <v>362</v>
      </c>
    </row>
    <row r="246" spans="1:18" ht="12.75" customHeight="1">
      <c r="A246" s="6" t="s">
        <v>45</v>
      </c>
      <c s="6"/>
      <c s="39" t="s">
        <v>363</v>
      </c>
      <c s="6"/>
      <c s="27" t="s">
        <v>364</v>
      </c>
      <c s="6"/>
      <c s="6"/>
      <c s="6"/>
      <c s="40">
        <f>0+Q246</f>
      </c>
      <c s="6"/>
      <c r="O246">
        <f>0+R246</f>
      </c>
      <c r="Q246">
        <f>0+I247+I251+I255+I259+I263+I267+I271+I275+I279+I283</f>
      </c>
      <c>
        <f>0+O247+O251+O255+O259+O263+O267+O271+O275+O279+O283</f>
      </c>
    </row>
    <row r="247" spans="1:16" ht="12.75">
      <c r="A247" s="25" t="s">
        <v>47</v>
      </c>
      <c s="29" t="s">
        <v>365</v>
      </c>
      <c s="29" t="s">
        <v>366</v>
      </c>
      <c s="25" t="s">
        <v>70</v>
      </c>
      <c s="30" t="s">
        <v>367</v>
      </c>
      <c s="31" t="s">
        <v>117</v>
      </c>
      <c s="32">
        <v>5</v>
      </c>
      <c s="33">
        <v>0</v>
      </c>
      <c s="33">
        <f>ROUND(ROUND(H247,2)*ROUND(G247,3),2)</f>
      </c>
      <c s="31" t="s">
        <v>53</v>
      </c>
      <c r="O247">
        <f>(I247*21)/100</f>
      </c>
      <c t="s">
        <v>23</v>
      </c>
    </row>
    <row r="248" spans="1:5" ht="51">
      <c r="A248" s="34" t="s">
        <v>54</v>
      </c>
      <c r="E248" s="35" t="s">
        <v>368</v>
      </c>
    </row>
    <row r="249" spans="1:5" ht="12.75">
      <c r="A249" s="36" t="s">
        <v>56</v>
      </c>
      <c r="E249" s="37" t="s">
        <v>369</v>
      </c>
    </row>
    <row r="250" spans="1:5" ht="255">
      <c r="A250" t="s">
        <v>58</v>
      </c>
      <c r="E250" s="35" t="s">
        <v>370</v>
      </c>
    </row>
    <row r="251" spans="1:16" ht="12.75">
      <c r="A251" s="25" t="s">
        <v>47</v>
      </c>
      <c s="29" t="s">
        <v>371</v>
      </c>
      <c s="29" t="s">
        <v>372</v>
      </c>
      <c s="25" t="s">
        <v>70</v>
      </c>
      <c s="30" t="s">
        <v>373</v>
      </c>
      <c s="31" t="s">
        <v>117</v>
      </c>
      <c s="32">
        <v>4.8</v>
      </c>
      <c s="33">
        <v>0</v>
      </c>
      <c s="33">
        <f>ROUND(ROUND(H251,2)*ROUND(G251,3),2)</f>
      </c>
      <c s="31" t="s">
        <v>53</v>
      </c>
      <c r="O251">
        <f>(I251*21)/100</f>
      </c>
      <c t="s">
        <v>23</v>
      </c>
    </row>
    <row r="252" spans="1:5" ht="63.75">
      <c r="A252" s="34" t="s">
        <v>54</v>
      </c>
      <c r="E252" s="35" t="s">
        <v>374</v>
      </c>
    </row>
    <row r="253" spans="1:5" ht="12.75">
      <c r="A253" s="36" t="s">
        <v>56</v>
      </c>
      <c r="E253" s="37" t="s">
        <v>375</v>
      </c>
    </row>
    <row r="254" spans="1:5" ht="255">
      <c r="A254" t="s">
        <v>58</v>
      </c>
      <c r="E254" s="35" t="s">
        <v>370</v>
      </c>
    </row>
    <row r="255" spans="1:16" ht="12.75">
      <c r="A255" s="25" t="s">
        <v>47</v>
      </c>
      <c s="29" t="s">
        <v>376</v>
      </c>
      <c s="29" t="s">
        <v>377</v>
      </c>
      <c s="25" t="s">
        <v>70</v>
      </c>
      <c s="30" t="s">
        <v>378</v>
      </c>
      <c s="31" t="s">
        <v>117</v>
      </c>
      <c s="32">
        <v>15.5</v>
      </c>
      <c s="33">
        <v>0</v>
      </c>
      <c s="33">
        <f>ROUND(ROUND(H255,2)*ROUND(G255,3),2)</f>
      </c>
      <c s="31" t="s">
        <v>53</v>
      </c>
      <c r="O255">
        <f>(I255*21)/100</f>
      </c>
      <c t="s">
        <v>23</v>
      </c>
    </row>
    <row r="256" spans="1:5" ht="51">
      <c r="A256" s="34" t="s">
        <v>54</v>
      </c>
      <c r="E256" s="35" t="s">
        <v>379</v>
      </c>
    </row>
    <row r="257" spans="1:5" ht="12.75">
      <c r="A257" s="36" t="s">
        <v>56</v>
      </c>
      <c r="E257" s="37" t="s">
        <v>380</v>
      </c>
    </row>
    <row r="258" spans="1:5" ht="255">
      <c r="A258" t="s">
        <v>58</v>
      </c>
      <c r="E258" s="35" t="s">
        <v>370</v>
      </c>
    </row>
    <row r="259" spans="1:16" ht="12.75">
      <c r="A259" s="25" t="s">
        <v>47</v>
      </c>
      <c s="29" t="s">
        <v>381</v>
      </c>
      <c s="29" t="s">
        <v>382</v>
      </c>
      <c s="25" t="s">
        <v>70</v>
      </c>
      <c s="30" t="s">
        <v>383</v>
      </c>
      <c s="31" t="s">
        <v>117</v>
      </c>
      <c s="32">
        <v>5</v>
      </c>
      <c s="33">
        <v>0</v>
      </c>
      <c s="33">
        <f>ROUND(ROUND(H259,2)*ROUND(G259,3),2)</f>
      </c>
      <c s="31" t="s">
        <v>53</v>
      </c>
      <c r="O259">
        <f>(I259*21)/100</f>
      </c>
      <c t="s">
        <v>23</v>
      </c>
    </row>
    <row r="260" spans="1:5" ht="63.75">
      <c r="A260" s="34" t="s">
        <v>54</v>
      </c>
      <c r="E260" s="35" t="s">
        <v>384</v>
      </c>
    </row>
    <row r="261" spans="1:5" ht="12.75">
      <c r="A261" s="36" t="s">
        <v>56</v>
      </c>
      <c r="E261" s="37" t="s">
        <v>369</v>
      </c>
    </row>
    <row r="262" spans="1:5" ht="255">
      <c r="A262" t="s">
        <v>58</v>
      </c>
      <c r="E262" s="35" t="s">
        <v>370</v>
      </c>
    </row>
    <row r="263" spans="1:16" ht="12.75">
      <c r="A263" s="25" t="s">
        <v>47</v>
      </c>
      <c s="29" t="s">
        <v>385</v>
      </c>
      <c s="29" t="s">
        <v>386</v>
      </c>
      <c s="25" t="s">
        <v>70</v>
      </c>
      <c s="30" t="s">
        <v>387</v>
      </c>
      <c s="31" t="s">
        <v>163</v>
      </c>
      <c s="32">
        <v>3</v>
      </c>
      <c s="33">
        <v>0</v>
      </c>
      <c s="33">
        <f>ROUND(ROUND(H263,2)*ROUND(G263,3),2)</f>
      </c>
      <c s="31" t="s">
        <v>53</v>
      </c>
      <c r="O263">
        <f>(I263*21)/100</f>
      </c>
      <c t="s">
        <v>23</v>
      </c>
    </row>
    <row r="264" spans="1:5" ht="76.5">
      <c r="A264" s="34" t="s">
        <v>54</v>
      </c>
      <c r="E264" s="35" t="s">
        <v>388</v>
      </c>
    </row>
    <row r="265" spans="1:5" ht="12.75">
      <c r="A265" s="36" t="s">
        <v>56</v>
      </c>
      <c r="E265" s="37" t="s">
        <v>279</v>
      </c>
    </row>
    <row r="266" spans="1:5" ht="242.25">
      <c r="A266" t="s">
        <v>58</v>
      </c>
      <c r="E266" s="35" t="s">
        <v>389</v>
      </c>
    </row>
    <row r="267" spans="1:16" ht="12.75">
      <c r="A267" s="25" t="s">
        <v>47</v>
      </c>
      <c s="29" t="s">
        <v>390</v>
      </c>
      <c s="29" t="s">
        <v>391</v>
      </c>
      <c s="25" t="s">
        <v>70</v>
      </c>
      <c s="30" t="s">
        <v>392</v>
      </c>
      <c s="31" t="s">
        <v>163</v>
      </c>
      <c s="32">
        <v>2</v>
      </c>
      <c s="33">
        <v>0</v>
      </c>
      <c s="33">
        <f>ROUND(ROUND(H267,2)*ROUND(G267,3),2)</f>
      </c>
      <c s="31" t="s">
        <v>53</v>
      </c>
      <c r="O267">
        <f>(I267*21)/100</f>
      </c>
      <c t="s">
        <v>23</v>
      </c>
    </row>
    <row r="268" spans="1:5" ht="63.75">
      <c r="A268" s="34" t="s">
        <v>54</v>
      </c>
      <c r="E268" s="35" t="s">
        <v>393</v>
      </c>
    </row>
    <row r="269" spans="1:5" ht="12.75">
      <c r="A269" s="36" t="s">
        <v>56</v>
      </c>
      <c r="E269" s="37" t="s">
        <v>394</v>
      </c>
    </row>
    <row r="270" spans="1:5" ht="89.25">
      <c r="A270" t="s">
        <v>58</v>
      </c>
      <c r="E270" s="35" t="s">
        <v>395</v>
      </c>
    </row>
    <row r="271" spans="1:16" ht="12.75">
      <c r="A271" s="25" t="s">
        <v>47</v>
      </c>
      <c s="29" t="s">
        <v>396</v>
      </c>
      <c s="29" t="s">
        <v>397</v>
      </c>
      <c s="25" t="s">
        <v>70</v>
      </c>
      <c s="30" t="s">
        <v>398</v>
      </c>
      <c s="31" t="s">
        <v>163</v>
      </c>
      <c s="32">
        <v>2</v>
      </c>
      <c s="33">
        <v>0</v>
      </c>
      <c s="33">
        <f>ROUND(ROUND(H271,2)*ROUND(G271,3),2)</f>
      </c>
      <c s="31" t="s">
        <v>53</v>
      </c>
      <c r="O271">
        <f>(I271*21)/100</f>
      </c>
      <c t="s">
        <v>23</v>
      </c>
    </row>
    <row r="272" spans="1:5" ht="63.75">
      <c r="A272" s="34" t="s">
        <v>54</v>
      </c>
      <c r="E272" s="35" t="s">
        <v>399</v>
      </c>
    </row>
    <row r="273" spans="1:5" ht="12.75">
      <c r="A273" s="36" t="s">
        <v>56</v>
      </c>
      <c r="E273" s="37" t="s">
        <v>394</v>
      </c>
    </row>
    <row r="274" spans="1:5" ht="25.5">
      <c r="A274" t="s">
        <v>58</v>
      </c>
      <c r="E274" s="35" t="s">
        <v>400</v>
      </c>
    </row>
    <row r="275" spans="1:16" ht="12.75">
      <c r="A275" s="25" t="s">
        <v>47</v>
      </c>
      <c s="29" t="s">
        <v>401</v>
      </c>
      <c s="29" t="s">
        <v>402</v>
      </c>
      <c s="25" t="s">
        <v>70</v>
      </c>
      <c s="30" t="s">
        <v>403</v>
      </c>
      <c s="31" t="s">
        <v>163</v>
      </c>
      <c s="32">
        <v>6</v>
      </c>
      <c s="33">
        <v>0</v>
      </c>
      <c s="33">
        <f>ROUND(ROUND(H275,2)*ROUND(G275,3),2)</f>
      </c>
      <c s="31" t="s">
        <v>53</v>
      </c>
      <c r="O275">
        <f>(I275*21)/100</f>
      </c>
      <c t="s">
        <v>23</v>
      </c>
    </row>
    <row r="276" spans="1:5" ht="38.25">
      <c r="A276" s="34" t="s">
        <v>54</v>
      </c>
      <c r="E276" s="35" t="s">
        <v>404</v>
      </c>
    </row>
    <row r="277" spans="1:5" ht="12.75">
      <c r="A277" s="36" t="s">
        <v>56</v>
      </c>
      <c r="E277" s="37" t="s">
        <v>405</v>
      </c>
    </row>
    <row r="278" spans="1:5" ht="25.5">
      <c r="A278" t="s">
        <v>58</v>
      </c>
      <c r="E278" s="35" t="s">
        <v>406</v>
      </c>
    </row>
    <row r="279" spans="1:16" ht="12.75">
      <c r="A279" s="25" t="s">
        <v>47</v>
      </c>
      <c s="29" t="s">
        <v>407</v>
      </c>
      <c s="29" t="s">
        <v>408</v>
      </c>
      <c s="25" t="s">
        <v>70</v>
      </c>
      <c s="30" t="s">
        <v>409</v>
      </c>
      <c s="31" t="s">
        <v>163</v>
      </c>
      <c s="32">
        <v>2</v>
      </c>
      <c s="33">
        <v>0</v>
      </c>
      <c s="33">
        <f>ROUND(ROUND(H279,2)*ROUND(G279,3),2)</f>
      </c>
      <c s="31" t="s">
        <v>53</v>
      </c>
      <c r="O279">
        <f>(I279*21)/100</f>
      </c>
      <c t="s">
        <v>23</v>
      </c>
    </row>
    <row r="280" spans="1:5" ht="38.25">
      <c r="A280" s="34" t="s">
        <v>54</v>
      </c>
      <c r="E280" s="35" t="s">
        <v>410</v>
      </c>
    </row>
    <row r="281" spans="1:5" ht="12.75">
      <c r="A281" s="36" t="s">
        <v>56</v>
      </c>
      <c r="E281" s="37" t="s">
        <v>394</v>
      </c>
    </row>
    <row r="282" spans="1:5" ht="25.5">
      <c r="A282" t="s">
        <v>58</v>
      </c>
      <c r="E282" s="35" t="s">
        <v>406</v>
      </c>
    </row>
    <row r="283" spans="1:16" ht="12.75">
      <c r="A283" s="25" t="s">
        <v>47</v>
      </c>
      <c s="29" t="s">
        <v>411</v>
      </c>
      <c s="29" t="s">
        <v>412</v>
      </c>
      <c s="25" t="s">
        <v>70</v>
      </c>
      <c s="30" t="s">
        <v>413</v>
      </c>
      <c s="31" t="s">
        <v>163</v>
      </c>
      <c s="32">
        <v>3</v>
      </c>
      <c s="33">
        <v>0</v>
      </c>
      <c s="33">
        <f>ROUND(ROUND(H283,2)*ROUND(G283,3),2)</f>
      </c>
      <c s="31" t="s">
        <v>53</v>
      </c>
      <c r="O283">
        <f>(I283*21)/100</f>
      </c>
      <c t="s">
        <v>23</v>
      </c>
    </row>
    <row r="284" spans="1:5" ht="38.25">
      <c r="A284" s="34" t="s">
        <v>54</v>
      </c>
      <c r="E284" s="35" t="s">
        <v>414</v>
      </c>
    </row>
    <row r="285" spans="1:5" ht="12.75">
      <c r="A285" s="36" t="s">
        <v>56</v>
      </c>
      <c r="E285" s="37" t="s">
        <v>279</v>
      </c>
    </row>
    <row r="286" spans="1:5" ht="25.5">
      <c r="A286" t="s">
        <v>58</v>
      </c>
      <c r="E286" s="35" t="s">
        <v>406</v>
      </c>
    </row>
    <row r="287" spans="1:18" ht="12.75" customHeight="1">
      <c r="A287" s="6" t="s">
        <v>45</v>
      </c>
      <c s="6"/>
      <c s="39" t="s">
        <v>40</v>
      </c>
      <c s="6"/>
      <c s="27" t="s">
        <v>415</v>
      </c>
      <c s="6"/>
      <c s="6"/>
      <c s="6"/>
      <c s="40">
        <f>0+Q287</f>
      </c>
      <c s="6"/>
      <c r="O287">
        <f>0+R287</f>
      </c>
      <c r="Q287">
        <f>0+I288+I292+I296+I300+I304+I308+I312+I316+I320+I324+I328+I332+I336+I340+I344+I348+I352+I356+I360+I364+I368+I372+I376</f>
      </c>
      <c>
        <f>0+O288+O292+O296+O300+O304+O308+O312+O316+O320+O324+O328+O332+O336+O340+O344+O348+O352+O356+O360+O364+O368+O372+O376</f>
      </c>
    </row>
    <row r="288" spans="1:16" ht="12.75">
      <c r="A288" s="25" t="s">
        <v>47</v>
      </c>
      <c s="29" t="s">
        <v>416</v>
      </c>
      <c s="29" t="s">
        <v>417</v>
      </c>
      <c s="25" t="s">
        <v>70</v>
      </c>
      <c s="30" t="s">
        <v>418</v>
      </c>
      <c s="31" t="s">
        <v>163</v>
      </c>
      <c s="32">
        <v>1</v>
      </c>
      <c s="33">
        <v>0</v>
      </c>
      <c s="33">
        <f>ROUND(ROUND(H288,2)*ROUND(G288,3),2)</f>
      </c>
      <c s="31" t="s">
        <v>53</v>
      </c>
      <c r="O288">
        <f>(I288*21)/100</f>
      </c>
      <c t="s">
        <v>23</v>
      </c>
    </row>
    <row r="289" spans="1:5" ht="63.75">
      <c r="A289" s="34" t="s">
        <v>54</v>
      </c>
      <c r="E289" s="35" t="s">
        <v>419</v>
      </c>
    </row>
    <row r="290" spans="1:5" ht="12.75">
      <c r="A290" s="36" t="s">
        <v>56</v>
      </c>
      <c r="E290" s="37" t="s">
        <v>165</v>
      </c>
    </row>
    <row r="291" spans="1:5" ht="38.25">
      <c r="A291" t="s">
        <v>58</v>
      </c>
      <c r="E291" s="35" t="s">
        <v>420</v>
      </c>
    </row>
    <row r="292" spans="1:16" ht="25.5">
      <c r="A292" s="25" t="s">
        <v>47</v>
      </c>
      <c s="29" t="s">
        <v>421</v>
      </c>
      <c s="29" t="s">
        <v>422</v>
      </c>
      <c s="25" t="s">
        <v>50</v>
      </c>
      <c s="30" t="s">
        <v>423</v>
      </c>
      <c s="31" t="s">
        <v>163</v>
      </c>
      <c s="32">
        <v>12</v>
      </c>
      <c s="33">
        <v>0</v>
      </c>
      <c s="33">
        <f>ROUND(ROUND(H292,2)*ROUND(G292,3),2)</f>
      </c>
      <c s="31" t="s">
        <v>53</v>
      </c>
      <c r="O292">
        <f>(I292*21)/100</f>
      </c>
      <c t="s">
        <v>23</v>
      </c>
    </row>
    <row r="293" spans="1:5" ht="178.5">
      <c r="A293" s="34" t="s">
        <v>54</v>
      </c>
      <c r="E293" s="35" t="s">
        <v>424</v>
      </c>
    </row>
    <row r="294" spans="1:5" ht="12.75">
      <c r="A294" s="36" t="s">
        <v>56</v>
      </c>
      <c r="E294" s="37" t="s">
        <v>425</v>
      </c>
    </row>
    <row r="295" spans="1:5" ht="38.25">
      <c r="A295" t="s">
        <v>58</v>
      </c>
      <c r="E295" s="35" t="s">
        <v>426</v>
      </c>
    </row>
    <row r="296" spans="1:16" ht="25.5">
      <c r="A296" s="25" t="s">
        <v>47</v>
      </c>
      <c s="29" t="s">
        <v>427</v>
      </c>
      <c s="29" t="s">
        <v>422</v>
      </c>
      <c s="25" t="s">
        <v>61</v>
      </c>
      <c s="30" t="s">
        <v>423</v>
      </c>
      <c s="31" t="s">
        <v>163</v>
      </c>
      <c s="32">
        <v>2</v>
      </c>
      <c s="33">
        <v>0</v>
      </c>
      <c s="33">
        <f>ROUND(ROUND(H296,2)*ROUND(G296,3),2)</f>
      </c>
      <c s="31" t="s">
        <v>53</v>
      </c>
      <c r="O296">
        <f>(I296*21)/100</f>
      </c>
      <c t="s">
        <v>23</v>
      </c>
    </row>
    <row r="297" spans="1:5" ht="76.5">
      <c r="A297" s="34" t="s">
        <v>54</v>
      </c>
      <c r="E297" s="35" t="s">
        <v>428</v>
      </c>
    </row>
    <row r="298" spans="1:5" ht="12.75">
      <c r="A298" s="36" t="s">
        <v>56</v>
      </c>
      <c r="E298" s="37" t="s">
        <v>429</v>
      </c>
    </row>
    <row r="299" spans="1:5" ht="38.25">
      <c r="A299" t="s">
        <v>58</v>
      </c>
      <c r="E299" s="35" t="s">
        <v>426</v>
      </c>
    </row>
    <row r="300" spans="1:16" ht="25.5">
      <c r="A300" s="25" t="s">
        <v>47</v>
      </c>
      <c s="29" t="s">
        <v>430</v>
      </c>
      <c s="29" t="s">
        <v>431</v>
      </c>
      <c s="25" t="s">
        <v>70</v>
      </c>
      <c s="30" t="s">
        <v>432</v>
      </c>
      <c s="31" t="s">
        <v>163</v>
      </c>
      <c s="32">
        <v>2</v>
      </c>
      <c s="33">
        <v>0</v>
      </c>
      <c s="33">
        <f>ROUND(ROUND(H300,2)*ROUND(G300,3),2)</f>
      </c>
      <c s="31" t="s">
        <v>53</v>
      </c>
      <c r="O300">
        <f>(I300*21)/100</f>
      </c>
      <c t="s">
        <v>23</v>
      </c>
    </row>
    <row r="301" spans="1:5" ht="76.5">
      <c r="A301" s="34" t="s">
        <v>54</v>
      </c>
      <c r="E301" s="35" t="s">
        <v>433</v>
      </c>
    </row>
    <row r="302" spans="1:5" ht="12.75">
      <c r="A302" s="36" t="s">
        <v>56</v>
      </c>
      <c r="E302" s="37" t="s">
        <v>429</v>
      </c>
    </row>
    <row r="303" spans="1:5" ht="51">
      <c r="A303" t="s">
        <v>58</v>
      </c>
      <c r="E303" s="35" t="s">
        <v>434</v>
      </c>
    </row>
    <row r="304" spans="1:16" ht="38.25">
      <c r="A304" s="25" t="s">
        <v>47</v>
      </c>
      <c s="29" t="s">
        <v>435</v>
      </c>
      <c s="29" t="s">
        <v>436</v>
      </c>
      <c s="25" t="s">
        <v>70</v>
      </c>
      <c s="30" t="s">
        <v>437</v>
      </c>
      <c s="31" t="s">
        <v>163</v>
      </c>
      <c s="32">
        <v>1</v>
      </c>
      <c s="33">
        <v>0</v>
      </c>
      <c s="33">
        <f>ROUND(ROUND(H304,2)*ROUND(G304,3),2)</f>
      </c>
      <c s="31" t="s">
        <v>53</v>
      </c>
      <c r="O304">
        <f>(I304*21)/100</f>
      </c>
      <c t="s">
        <v>23</v>
      </c>
    </row>
    <row r="305" spans="1:5" ht="51">
      <c r="A305" s="34" t="s">
        <v>54</v>
      </c>
      <c r="E305" s="35" t="s">
        <v>438</v>
      </c>
    </row>
    <row r="306" spans="1:5" ht="12.75">
      <c r="A306" s="36" t="s">
        <v>56</v>
      </c>
      <c r="E306" s="37" t="s">
        <v>165</v>
      </c>
    </row>
    <row r="307" spans="1:5" ht="25.5">
      <c r="A307" t="s">
        <v>58</v>
      </c>
      <c r="E307" s="35" t="s">
        <v>439</v>
      </c>
    </row>
    <row r="308" spans="1:16" ht="12.75">
      <c r="A308" s="25" t="s">
        <v>47</v>
      </c>
      <c s="29" t="s">
        <v>440</v>
      </c>
      <c s="29" t="s">
        <v>441</v>
      </c>
      <c s="25" t="s">
        <v>70</v>
      </c>
      <c s="30" t="s">
        <v>442</v>
      </c>
      <c s="31" t="s">
        <v>163</v>
      </c>
      <c s="32">
        <v>4</v>
      </c>
      <c s="33">
        <v>0</v>
      </c>
      <c s="33">
        <f>ROUND(ROUND(H308,2)*ROUND(G308,3),2)</f>
      </c>
      <c s="31" t="s">
        <v>53</v>
      </c>
      <c r="O308">
        <f>(I308*21)/100</f>
      </c>
      <c t="s">
        <v>23</v>
      </c>
    </row>
    <row r="309" spans="1:5" ht="51">
      <c r="A309" s="34" t="s">
        <v>54</v>
      </c>
      <c r="E309" s="35" t="s">
        <v>443</v>
      </c>
    </row>
    <row r="310" spans="1:5" ht="12.75">
      <c r="A310" s="36" t="s">
        <v>56</v>
      </c>
      <c r="E310" s="37" t="s">
        <v>79</v>
      </c>
    </row>
    <row r="311" spans="1:5" ht="38.25">
      <c r="A311" t="s">
        <v>58</v>
      </c>
      <c r="E311" s="35" t="s">
        <v>426</v>
      </c>
    </row>
    <row r="312" spans="1:16" ht="25.5">
      <c r="A312" s="25" t="s">
        <v>47</v>
      </c>
      <c s="29" t="s">
        <v>444</v>
      </c>
      <c s="29" t="s">
        <v>445</v>
      </c>
      <c s="25" t="s">
        <v>70</v>
      </c>
      <c s="30" t="s">
        <v>446</v>
      </c>
      <c s="31" t="s">
        <v>77</v>
      </c>
      <c s="32">
        <v>12.75</v>
      </c>
      <c s="33">
        <v>0</v>
      </c>
      <c s="33">
        <f>ROUND(ROUND(H312,2)*ROUND(G312,3),2)</f>
      </c>
      <c s="31" t="s">
        <v>53</v>
      </c>
      <c r="O312">
        <f>(I312*21)/100</f>
      </c>
      <c t="s">
        <v>23</v>
      </c>
    </row>
    <row r="313" spans="1:5" ht="38.25">
      <c r="A313" s="34" t="s">
        <v>54</v>
      </c>
      <c r="E313" s="35" t="s">
        <v>447</v>
      </c>
    </row>
    <row r="314" spans="1:5" ht="12.75">
      <c r="A314" s="36" t="s">
        <v>56</v>
      </c>
      <c r="E314" s="37" t="s">
        <v>448</v>
      </c>
    </row>
    <row r="315" spans="1:5" ht="38.25">
      <c r="A315" t="s">
        <v>58</v>
      </c>
      <c r="E315" s="35" t="s">
        <v>449</v>
      </c>
    </row>
    <row r="316" spans="1:16" ht="25.5">
      <c r="A316" s="25" t="s">
        <v>47</v>
      </c>
      <c s="29" t="s">
        <v>450</v>
      </c>
      <c s="29" t="s">
        <v>451</v>
      </c>
      <c s="25" t="s">
        <v>70</v>
      </c>
      <c s="30" t="s">
        <v>452</v>
      </c>
      <c s="31" t="s">
        <v>77</v>
      </c>
      <c s="32">
        <v>12.75</v>
      </c>
      <c s="33">
        <v>0</v>
      </c>
      <c s="33">
        <f>ROUND(ROUND(H316,2)*ROUND(G316,3),2)</f>
      </c>
      <c s="31" t="s">
        <v>53</v>
      </c>
      <c r="O316">
        <f>(I316*21)/100</f>
      </c>
      <c t="s">
        <v>23</v>
      </c>
    </row>
    <row r="317" spans="1:5" ht="51">
      <c r="A317" s="34" t="s">
        <v>54</v>
      </c>
      <c r="E317" s="35" t="s">
        <v>453</v>
      </c>
    </row>
    <row r="318" spans="1:5" ht="12.75">
      <c r="A318" s="36" t="s">
        <v>56</v>
      </c>
      <c r="E318" s="37" t="s">
        <v>448</v>
      </c>
    </row>
    <row r="319" spans="1:5" ht="38.25">
      <c r="A319" t="s">
        <v>58</v>
      </c>
      <c r="E319" s="35" t="s">
        <v>449</v>
      </c>
    </row>
    <row r="320" spans="1:16" ht="12.75">
      <c r="A320" s="25" t="s">
        <v>47</v>
      </c>
      <c s="29" t="s">
        <v>454</v>
      </c>
      <c s="29" t="s">
        <v>455</v>
      </c>
      <c s="25" t="s">
        <v>70</v>
      </c>
      <c s="30" t="s">
        <v>456</v>
      </c>
      <c s="31" t="s">
        <v>117</v>
      </c>
      <c s="32">
        <v>20</v>
      </c>
      <c s="33">
        <v>0</v>
      </c>
      <c s="33">
        <f>ROUND(ROUND(H320,2)*ROUND(G320,3),2)</f>
      </c>
      <c s="31" t="s">
        <v>53</v>
      </c>
      <c r="O320">
        <f>(I320*21)/100</f>
      </c>
      <c t="s">
        <v>23</v>
      </c>
    </row>
    <row r="321" spans="1:5" ht="51">
      <c r="A321" s="34" t="s">
        <v>54</v>
      </c>
      <c r="E321" s="35" t="s">
        <v>457</v>
      </c>
    </row>
    <row r="322" spans="1:5" ht="12.75">
      <c r="A322" s="36" t="s">
        <v>56</v>
      </c>
      <c r="E322" s="37" t="s">
        <v>458</v>
      </c>
    </row>
    <row r="323" spans="1:5" ht="63.75">
      <c r="A323" t="s">
        <v>58</v>
      </c>
      <c r="E323" s="35" t="s">
        <v>459</v>
      </c>
    </row>
    <row r="324" spans="1:16" ht="12.75">
      <c r="A324" s="25" t="s">
        <v>47</v>
      </c>
      <c s="29" t="s">
        <v>460</v>
      </c>
      <c s="29" t="s">
        <v>461</v>
      </c>
      <c s="25" t="s">
        <v>70</v>
      </c>
      <c s="30" t="s">
        <v>462</v>
      </c>
      <c s="31" t="s">
        <v>117</v>
      </c>
      <c s="32">
        <v>18</v>
      </c>
      <c s="33">
        <v>0</v>
      </c>
      <c s="33">
        <f>ROUND(ROUND(H324,2)*ROUND(G324,3),2)</f>
      </c>
      <c s="31" t="s">
        <v>53</v>
      </c>
      <c r="O324">
        <f>(I324*21)/100</f>
      </c>
      <c t="s">
        <v>23</v>
      </c>
    </row>
    <row r="325" spans="1:5" ht="63.75">
      <c r="A325" s="34" t="s">
        <v>54</v>
      </c>
      <c r="E325" s="35" t="s">
        <v>463</v>
      </c>
    </row>
    <row r="326" spans="1:5" ht="12.75">
      <c r="A326" s="36" t="s">
        <v>56</v>
      </c>
      <c r="E326" s="37" t="s">
        <v>464</v>
      </c>
    </row>
    <row r="327" spans="1:5" ht="38.25">
      <c r="A327" t="s">
        <v>58</v>
      </c>
      <c r="E327" s="35" t="s">
        <v>465</v>
      </c>
    </row>
    <row r="328" spans="1:16" ht="12.75">
      <c r="A328" s="25" t="s">
        <v>47</v>
      </c>
      <c s="29" t="s">
        <v>466</v>
      </c>
      <c s="29" t="s">
        <v>467</v>
      </c>
      <c s="25" t="s">
        <v>50</v>
      </c>
      <c s="30" t="s">
        <v>468</v>
      </c>
      <c s="31" t="s">
        <v>117</v>
      </c>
      <c s="32">
        <v>14</v>
      </c>
      <c s="33">
        <v>0</v>
      </c>
      <c s="33">
        <f>ROUND(ROUND(H328,2)*ROUND(G328,3),2)</f>
      </c>
      <c s="31" t="s">
        <v>53</v>
      </c>
      <c r="O328">
        <f>(I328*21)/100</f>
      </c>
      <c t="s">
        <v>23</v>
      </c>
    </row>
    <row r="329" spans="1:5" ht="63.75">
      <c r="A329" s="34" t="s">
        <v>54</v>
      </c>
      <c r="E329" s="35" t="s">
        <v>469</v>
      </c>
    </row>
    <row r="330" spans="1:5" ht="12.75">
      <c r="A330" s="36" t="s">
        <v>56</v>
      </c>
      <c r="E330" s="37" t="s">
        <v>470</v>
      </c>
    </row>
    <row r="331" spans="1:5" ht="38.25">
      <c r="A331" t="s">
        <v>58</v>
      </c>
      <c r="E331" s="35" t="s">
        <v>465</v>
      </c>
    </row>
    <row r="332" spans="1:16" ht="12.75">
      <c r="A332" s="25" t="s">
        <v>47</v>
      </c>
      <c s="29" t="s">
        <v>471</v>
      </c>
      <c s="29" t="s">
        <v>467</v>
      </c>
      <c s="25" t="s">
        <v>61</v>
      </c>
      <c s="30" t="s">
        <v>468</v>
      </c>
      <c s="31" t="s">
        <v>117</v>
      </c>
      <c s="32">
        <v>19.5</v>
      </c>
      <c s="33">
        <v>0</v>
      </c>
      <c s="33">
        <f>ROUND(ROUND(H332,2)*ROUND(G332,3),2)</f>
      </c>
      <c s="31" t="s">
        <v>53</v>
      </c>
      <c r="O332">
        <f>(I332*21)/100</f>
      </c>
      <c t="s">
        <v>23</v>
      </c>
    </row>
    <row r="333" spans="1:5" ht="63.75">
      <c r="A333" s="34" t="s">
        <v>54</v>
      </c>
      <c r="E333" s="35" t="s">
        <v>472</v>
      </c>
    </row>
    <row r="334" spans="1:5" ht="12.75">
      <c r="A334" s="36" t="s">
        <v>56</v>
      </c>
      <c r="E334" s="37" t="s">
        <v>473</v>
      </c>
    </row>
    <row r="335" spans="1:5" ht="38.25">
      <c r="A335" t="s">
        <v>58</v>
      </c>
      <c r="E335" s="35" t="s">
        <v>465</v>
      </c>
    </row>
    <row r="336" spans="1:16" ht="12.75">
      <c r="A336" s="25" t="s">
        <v>47</v>
      </c>
      <c s="29" t="s">
        <v>474</v>
      </c>
      <c s="29" t="s">
        <v>475</v>
      </c>
      <c s="25" t="s">
        <v>70</v>
      </c>
      <c s="30" t="s">
        <v>476</v>
      </c>
      <c s="31" t="s">
        <v>117</v>
      </c>
      <c s="32">
        <v>34</v>
      </c>
      <c s="33">
        <v>0</v>
      </c>
      <c s="33">
        <f>ROUND(ROUND(H336,2)*ROUND(G336,3),2)</f>
      </c>
      <c s="31" t="s">
        <v>53</v>
      </c>
      <c r="O336">
        <f>(I336*21)/100</f>
      </c>
      <c t="s">
        <v>23</v>
      </c>
    </row>
    <row r="337" spans="1:5" ht="38.25">
      <c r="A337" s="34" t="s">
        <v>54</v>
      </c>
      <c r="E337" s="35" t="s">
        <v>477</v>
      </c>
    </row>
    <row r="338" spans="1:5" ht="12.75">
      <c r="A338" s="36" t="s">
        <v>56</v>
      </c>
      <c r="E338" s="37" t="s">
        <v>478</v>
      </c>
    </row>
    <row r="339" spans="1:5" ht="25.5">
      <c r="A339" t="s">
        <v>58</v>
      </c>
      <c r="E339" s="35" t="s">
        <v>479</v>
      </c>
    </row>
    <row r="340" spans="1:16" ht="12.75">
      <c r="A340" s="25" t="s">
        <v>47</v>
      </c>
      <c s="29" t="s">
        <v>480</v>
      </c>
      <c s="29" t="s">
        <v>481</v>
      </c>
      <c s="25" t="s">
        <v>70</v>
      </c>
      <c s="30" t="s">
        <v>482</v>
      </c>
      <c s="31" t="s">
        <v>117</v>
      </c>
      <c s="32">
        <v>6.46</v>
      </c>
      <c s="33">
        <v>0</v>
      </c>
      <c s="33">
        <f>ROUND(ROUND(H340,2)*ROUND(G340,3),2)</f>
      </c>
      <c s="31" t="s">
        <v>53</v>
      </c>
      <c r="O340">
        <f>(I340*21)/100</f>
      </c>
      <c t="s">
        <v>23</v>
      </c>
    </row>
    <row r="341" spans="1:5" ht="38.25">
      <c r="A341" s="34" t="s">
        <v>54</v>
      </c>
      <c r="E341" s="35" t="s">
        <v>483</v>
      </c>
    </row>
    <row r="342" spans="1:5" ht="12.75">
      <c r="A342" s="36" t="s">
        <v>56</v>
      </c>
      <c r="E342" s="37" t="s">
        <v>484</v>
      </c>
    </row>
    <row r="343" spans="1:5" ht="38.25">
      <c r="A343" t="s">
        <v>58</v>
      </c>
      <c r="E343" s="35" t="s">
        <v>485</v>
      </c>
    </row>
    <row r="344" spans="1:16" ht="12.75">
      <c r="A344" s="25" t="s">
        <v>47</v>
      </c>
      <c s="29" t="s">
        <v>486</v>
      </c>
      <c s="29" t="s">
        <v>487</v>
      </c>
      <c s="25" t="s">
        <v>70</v>
      </c>
      <c s="30" t="s">
        <v>488</v>
      </c>
      <c s="31" t="s">
        <v>117</v>
      </c>
      <c s="32">
        <v>90.9</v>
      </c>
      <c s="33">
        <v>0</v>
      </c>
      <c s="33">
        <f>ROUND(ROUND(H344,2)*ROUND(G344,3),2)</f>
      </c>
      <c s="31" t="s">
        <v>53</v>
      </c>
      <c r="O344">
        <f>(I344*21)/100</f>
      </c>
      <c t="s">
        <v>23</v>
      </c>
    </row>
    <row r="345" spans="1:5" ht="63.75">
      <c r="A345" s="34" t="s">
        <v>54</v>
      </c>
      <c r="E345" s="35" t="s">
        <v>489</v>
      </c>
    </row>
    <row r="346" spans="1:5" ht="12.75">
      <c r="A346" s="36" t="s">
        <v>56</v>
      </c>
      <c r="E346" s="37" t="s">
        <v>141</v>
      </c>
    </row>
    <row r="347" spans="1:5" ht="38.25">
      <c r="A347" t="s">
        <v>58</v>
      </c>
      <c r="E347" s="35" t="s">
        <v>490</v>
      </c>
    </row>
    <row r="348" spans="1:16" ht="12.75">
      <c r="A348" s="25" t="s">
        <v>47</v>
      </c>
      <c s="29" t="s">
        <v>491</v>
      </c>
      <c s="29" t="s">
        <v>492</v>
      </c>
      <c s="25" t="s">
        <v>70</v>
      </c>
      <c s="30" t="s">
        <v>493</v>
      </c>
      <c s="31" t="s">
        <v>117</v>
      </c>
      <c s="32">
        <v>5.5</v>
      </c>
      <c s="33">
        <v>0</v>
      </c>
      <c s="33">
        <f>ROUND(ROUND(H348,2)*ROUND(G348,3),2)</f>
      </c>
      <c s="31" t="s">
        <v>53</v>
      </c>
      <c r="O348">
        <f>(I348*21)/100</f>
      </c>
      <c t="s">
        <v>23</v>
      </c>
    </row>
    <row r="349" spans="1:5" ht="63.75">
      <c r="A349" s="34" t="s">
        <v>54</v>
      </c>
      <c r="E349" s="35" t="s">
        <v>494</v>
      </c>
    </row>
    <row r="350" spans="1:5" ht="12.75">
      <c r="A350" s="36" t="s">
        <v>56</v>
      </c>
      <c r="E350" s="37" t="s">
        <v>495</v>
      </c>
    </row>
    <row r="351" spans="1:5" ht="89.25">
      <c r="A351" t="s">
        <v>58</v>
      </c>
      <c r="E351" s="35" t="s">
        <v>496</v>
      </c>
    </row>
    <row r="352" spans="1:16" ht="12.75">
      <c r="A352" s="25" t="s">
        <v>47</v>
      </c>
      <c s="29" t="s">
        <v>497</v>
      </c>
      <c s="29" t="s">
        <v>498</v>
      </c>
      <c s="25" t="s">
        <v>70</v>
      </c>
      <c s="30" t="s">
        <v>499</v>
      </c>
      <c s="31" t="s">
        <v>77</v>
      </c>
      <c s="32">
        <v>1132</v>
      </c>
      <c s="33">
        <v>0</v>
      </c>
      <c s="33">
        <f>ROUND(ROUND(H352,2)*ROUND(G352,3),2)</f>
      </c>
      <c s="31" t="s">
        <v>53</v>
      </c>
      <c r="O352">
        <f>(I352*21)/100</f>
      </c>
      <c t="s">
        <v>23</v>
      </c>
    </row>
    <row r="353" spans="1:5" ht="63.75">
      <c r="A353" s="34" t="s">
        <v>54</v>
      </c>
      <c r="E353" s="35" t="s">
        <v>500</v>
      </c>
    </row>
    <row r="354" spans="1:5" ht="12.75">
      <c r="A354" s="36" t="s">
        <v>56</v>
      </c>
      <c r="E354" s="37" t="s">
        <v>501</v>
      </c>
    </row>
    <row r="355" spans="1:5" ht="25.5">
      <c r="A355" t="s">
        <v>58</v>
      </c>
      <c r="E355" s="35" t="s">
        <v>502</v>
      </c>
    </row>
    <row r="356" spans="1:16" ht="12.75">
      <c r="A356" s="25" t="s">
        <v>47</v>
      </c>
      <c s="29" t="s">
        <v>44</v>
      </c>
      <c s="29" t="s">
        <v>503</v>
      </c>
      <c s="25" t="s">
        <v>70</v>
      </c>
      <c s="30" t="s">
        <v>504</v>
      </c>
      <c s="31" t="s">
        <v>117</v>
      </c>
      <c s="32">
        <v>11</v>
      </c>
      <c s="33">
        <v>0</v>
      </c>
      <c s="33">
        <f>ROUND(ROUND(H356,2)*ROUND(G356,3),2)</f>
      </c>
      <c s="31" t="s">
        <v>53</v>
      </c>
      <c r="O356">
        <f>(I356*21)/100</f>
      </c>
      <c t="s">
        <v>23</v>
      </c>
    </row>
    <row r="357" spans="1:5" ht="63.75">
      <c r="A357" s="34" t="s">
        <v>54</v>
      </c>
      <c r="E357" s="35" t="s">
        <v>505</v>
      </c>
    </row>
    <row r="358" spans="1:5" ht="12.75">
      <c r="A358" s="36" t="s">
        <v>56</v>
      </c>
      <c r="E358" s="37" t="s">
        <v>506</v>
      </c>
    </row>
    <row r="359" spans="1:5" ht="114.75">
      <c r="A359" t="s">
        <v>58</v>
      </c>
      <c r="E359" s="35" t="s">
        <v>507</v>
      </c>
    </row>
    <row r="360" spans="1:16" ht="12.75">
      <c r="A360" s="25" t="s">
        <v>47</v>
      </c>
      <c s="29" t="s">
        <v>40</v>
      </c>
      <c s="29" t="s">
        <v>508</v>
      </c>
      <c s="25" t="s">
        <v>70</v>
      </c>
      <c s="30" t="s">
        <v>509</v>
      </c>
      <c s="31" t="s">
        <v>84</v>
      </c>
      <c s="32">
        <v>0.625</v>
      </c>
      <c s="33">
        <v>0</v>
      </c>
      <c s="33">
        <f>ROUND(ROUND(H360,2)*ROUND(G360,3),2)</f>
      </c>
      <c s="31" t="s">
        <v>53</v>
      </c>
      <c r="O360">
        <f>(I360*21)/100</f>
      </c>
      <c t="s">
        <v>23</v>
      </c>
    </row>
    <row r="361" spans="1:5" ht="63.75">
      <c r="A361" s="34" t="s">
        <v>54</v>
      </c>
      <c r="E361" s="35" t="s">
        <v>510</v>
      </c>
    </row>
    <row r="362" spans="1:5" ht="12.75">
      <c r="A362" s="36" t="s">
        <v>56</v>
      </c>
      <c r="E362" s="37" t="s">
        <v>511</v>
      </c>
    </row>
    <row r="363" spans="1:5" ht="76.5">
      <c r="A363" t="s">
        <v>58</v>
      </c>
      <c r="E363" s="35" t="s">
        <v>512</v>
      </c>
    </row>
    <row r="364" spans="1:16" ht="12.75">
      <c r="A364" s="25" t="s">
        <v>47</v>
      </c>
      <c s="29" t="s">
        <v>42</v>
      </c>
      <c s="29" t="s">
        <v>513</v>
      </c>
      <c s="25" t="s">
        <v>70</v>
      </c>
      <c s="30" t="s">
        <v>514</v>
      </c>
      <c s="31" t="s">
        <v>84</v>
      </c>
      <c s="32">
        <v>2.794</v>
      </c>
      <c s="33">
        <v>0</v>
      </c>
      <c s="33">
        <f>ROUND(ROUND(H364,2)*ROUND(G364,3),2)</f>
      </c>
      <c s="31" t="s">
        <v>53</v>
      </c>
      <c r="O364">
        <f>(I364*21)/100</f>
      </c>
      <c t="s">
        <v>23</v>
      </c>
    </row>
    <row r="365" spans="1:5" ht="89.25">
      <c r="A365" s="34" t="s">
        <v>54</v>
      </c>
      <c r="E365" s="35" t="s">
        <v>515</v>
      </c>
    </row>
    <row r="366" spans="1:5" ht="12.75">
      <c r="A366" s="36" t="s">
        <v>56</v>
      </c>
      <c r="E366" s="37" t="s">
        <v>516</v>
      </c>
    </row>
    <row r="367" spans="1:5" ht="76.5">
      <c r="A367" t="s">
        <v>58</v>
      </c>
      <c r="E367" s="35" t="s">
        <v>512</v>
      </c>
    </row>
    <row r="368" spans="1:16" ht="12.75">
      <c r="A368" s="25" t="s">
        <v>47</v>
      </c>
      <c s="29" t="s">
        <v>363</v>
      </c>
      <c s="29" t="s">
        <v>517</v>
      </c>
      <c s="25" t="s">
        <v>70</v>
      </c>
      <c s="30" t="s">
        <v>518</v>
      </c>
      <c s="31" t="s">
        <v>52</v>
      </c>
      <c s="32">
        <v>3</v>
      </c>
      <c s="33">
        <v>0</v>
      </c>
      <c s="33">
        <f>ROUND(ROUND(H368,2)*ROUND(G368,3),2)</f>
      </c>
      <c s="31" t="s">
        <v>53</v>
      </c>
      <c r="O368">
        <f>(I368*21)/100</f>
      </c>
      <c t="s">
        <v>23</v>
      </c>
    </row>
    <row r="369" spans="1:5" ht="51">
      <c r="A369" s="34" t="s">
        <v>54</v>
      </c>
      <c r="E369" s="35" t="s">
        <v>519</v>
      </c>
    </row>
    <row r="370" spans="1:5" ht="12.75">
      <c r="A370" s="36" t="s">
        <v>56</v>
      </c>
      <c r="E370" s="37" t="s">
        <v>279</v>
      </c>
    </row>
    <row r="371" spans="1:5" ht="76.5">
      <c r="A371" t="s">
        <v>58</v>
      </c>
      <c r="E371" s="35" t="s">
        <v>512</v>
      </c>
    </row>
    <row r="372" spans="1:16" ht="12.75">
      <c r="A372" s="25" t="s">
        <v>47</v>
      </c>
      <c s="29" t="s">
        <v>520</v>
      </c>
      <c s="29" t="s">
        <v>521</v>
      </c>
      <c s="25" t="s">
        <v>70</v>
      </c>
      <c s="30" t="s">
        <v>522</v>
      </c>
      <c s="31" t="s">
        <v>117</v>
      </c>
      <c s="32">
        <v>5.5</v>
      </c>
      <c s="33">
        <v>0</v>
      </c>
      <c s="33">
        <f>ROUND(ROUND(H372,2)*ROUND(G372,3),2)</f>
      </c>
      <c s="31" t="s">
        <v>53</v>
      </c>
      <c r="O372">
        <f>(I372*21)/100</f>
      </c>
      <c t="s">
        <v>23</v>
      </c>
    </row>
    <row r="373" spans="1:5" ht="63.75">
      <c r="A373" s="34" t="s">
        <v>54</v>
      </c>
      <c r="E373" s="35" t="s">
        <v>523</v>
      </c>
    </row>
    <row r="374" spans="1:5" ht="12.75">
      <c r="A374" s="36" t="s">
        <v>56</v>
      </c>
      <c r="E374" s="37" t="s">
        <v>495</v>
      </c>
    </row>
    <row r="375" spans="1:5" ht="89.25">
      <c r="A375" t="s">
        <v>58</v>
      </c>
      <c r="E375" s="35" t="s">
        <v>524</v>
      </c>
    </row>
    <row r="376" spans="1:16" ht="12.75">
      <c r="A376" s="25" t="s">
        <v>47</v>
      </c>
      <c s="29" t="s">
        <v>525</v>
      </c>
      <c s="29" t="s">
        <v>526</v>
      </c>
      <c s="25" t="s">
        <v>70</v>
      </c>
      <c s="30" t="s">
        <v>527</v>
      </c>
      <c s="31" t="s">
        <v>117</v>
      </c>
      <c s="32">
        <v>5</v>
      </c>
      <c s="33">
        <v>0</v>
      </c>
      <c s="33">
        <f>ROUND(ROUND(H376,2)*ROUND(G376,3),2)</f>
      </c>
      <c s="31" t="s">
        <v>53</v>
      </c>
      <c r="O376">
        <f>(I376*21)/100</f>
      </c>
      <c t="s">
        <v>23</v>
      </c>
    </row>
    <row r="377" spans="1:5" ht="63.75">
      <c r="A377" s="34" t="s">
        <v>54</v>
      </c>
      <c r="E377" s="35" t="s">
        <v>528</v>
      </c>
    </row>
    <row r="378" spans="1:5" ht="12.75">
      <c r="A378" s="36" t="s">
        <v>56</v>
      </c>
      <c r="E378" s="37" t="s">
        <v>369</v>
      </c>
    </row>
    <row r="379" spans="1:5" ht="89.25">
      <c r="A379" t="s">
        <v>58</v>
      </c>
      <c r="E379" s="35" t="s">
        <v>524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0+O8+O17+O78+O91</f>
      </c>
      <c t="s">
        <v>22</v>
      </c>
    </row>
    <row r="3" spans="1:16" ht="15" customHeight="1">
      <c r="A3" t="s">
        <v>12</v>
      </c>
      <c s="12" t="s">
        <v>14</v>
      </c>
      <c s="13" t="s">
        <v>15</v>
      </c>
      <c s="1"/>
      <c s="14" t="s">
        <v>16</v>
      </c>
      <c s="1"/>
      <c s="9"/>
      <c s="8" t="s">
        <v>529</v>
      </c>
      <c s="41">
        <f>0+I8+I17+I78+I91</f>
      </c>
      <c s="10"/>
      <c r="O3" t="s">
        <v>19</v>
      </c>
      <c t="s">
        <v>23</v>
      </c>
    </row>
    <row r="4" spans="1:16" ht="15" customHeight="1">
      <c r="A4" t="s">
        <v>17</v>
      </c>
      <c s="16" t="s">
        <v>18</v>
      </c>
      <c s="17" t="s">
        <v>529</v>
      </c>
      <c s="6"/>
      <c s="18" t="s">
        <v>530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37</v>
      </c>
      <c s="29" t="s">
        <v>49</v>
      </c>
      <c s="25" t="s">
        <v>50</v>
      </c>
      <c s="30" t="s">
        <v>51</v>
      </c>
      <c s="31" t="s">
        <v>52</v>
      </c>
      <c s="32">
        <v>32.26</v>
      </c>
      <c s="33">
        <v>0</v>
      </c>
      <c s="33">
        <f>ROUND(ROUND(H9,2)*ROUND(G9,3),2)</f>
      </c>
      <c s="31" t="s">
        <v>53</v>
      </c>
      <c r="O9">
        <f>(I9*21)/100</f>
      </c>
      <c t="s">
        <v>23</v>
      </c>
    </row>
    <row r="10" spans="1:5" ht="38.25">
      <c r="A10" s="34" t="s">
        <v>54</v>
      </c>
      <c r="E10" s="35" t="s">
        <v>531</v>
      </c>
    </row>
    <row r="11" spans="1:5" ht="12.75">
      <c r="A11" s="36" t="s">
        <v>56</v>
      </c>
      <c r="E11" s="37" t="s">
        <v>532</v>
      </c>
    </row>
    <row r="12" spans="1:5" ht="25.5">
      <c r="A12" t="s">
        <v>58</v>
      </c>
      <c r="E12" s="35" t="s">
        <v>59</v>
      </c>
    </row>
    <row r="13" spans="1:16" ht="12.75">
      <c r="A13" s="25" t="s">
        <v>47</v>
      </c>
      <c s="29" t="s">
        <v>40</v>
      </c>
      <c s="29" t="s">
        <v>49</v>
      </c>
      <c s="25" t="s">
        <v>61</v>
      </c>
      <c s="30" t="s">
        <v>51</v>
      </c>
      <c s="31" t="s">
        <v>52</v>
      </c>
      <c s="32">
        <v>48.06</v>
      </c>
      <c s="33">
        <v>0</v>
      </c>
      <c s="33">
        <f>ROUND(ROUND(H13,2)*ROUND(G13,3),2)</f>
      </c>
      <c s="31" t="s">
        <v>53</v>
      </c>
      <c r="O13">
        <f>(I13*21)/100</f>
      </c>
      <c t="s">
        <v>23</v>
      </c>
    </row>
    <row r="14" spans="1:5" ht="38.25">
      <c r="A14" s="34" t="s">
        <v>54</v>
      </c>
      <c r="E14" s="35" t="s">
        <v>533</v>
      </c>
    </row>
    <row r="15" spans="1:5" ht="12.75">
      <c r="A15" s="36" t="s">
        <v>56</v>
      </c>
      <c r="E15" s="37" t="s">
        <v>534</v>
      </c>
    </row>
    <row r="16" spans="1:5" ht="25.5">
      <c r="A16" t="s">
        <v>58</v>
      </c>
      <c r="E16" s="35" t="s">
        <v>59</v>
      </c>
    </row>
    <row r="17" spans="1:18" ht="12.75" customHeight="1">
      <c r="A17" s="6" t="s">
        <v>45</v>
      </c>
      <c s="6"/>
      <c s="39" t="s">
        <v>29</v>
      </c>
      <c s="6"/>
      <c s="27" t="s">
        <v>74</v>
      </c>
      <c s="6"/>
      <c s="6"/>
      <c s="6"/>
      <c s="40">
        <f>0+Q17</f>
      </c>
      <c s="6"/>
      <c r="O17">
        <f>0+R17</f>
      </c>
      <c r="Q17">
        <f>0+I18+I22+I26+I30+I34+I38+I42+I46+I50+I54+I58+I62+I66+I70+I74</f>
      </c>
      <c>
        <f>0+O18+O22+O26+O30+O34+O38+O42+O46+O50+O54+O58+O62+O66+O70+O74</f>
      </c>
    </row>
    <row r="18" spans="1:16" ht="12.75">
      <c r="A18" s="25" t="s">
        <v>47</v>
      </c>
      <c s="29" t="s">
        <v>29</v>
      </c>
      <c s="29" t="s">
        <v>75</v>
      </c>
      <c s="25" t="s">
        <v>70</v>
      </c>
      <c s="30" t="s">
        <v>76</v>
      </c>
      <c s="31" t="s">
        <v>77</v>
      </c>
      <c s="32">
        <v>15</v>
      </c>
      <c s="33">
        <v>0</v>
      </c>
      <c s="33">
        <f>ROUND(ROUND(H18,2)*ROUND(G18,3),2)</f>
      </c>
      <c s="31" t="s">
        <v>53</v>
      </c>
      <c r="O18">
        <f>(I18*21)/100</f>
      </c>
      <c t="s">
        <v>23</v>
      </c>
    </row>
    <row r="19" spans="1:5" ht="51">
      <c r="A19" s="34" t="s">
        <v>54</v>
      </c>
      <c r="E19" s="35" t="s">
        <v>535</v>
      </c>
    </row>
    <row r="20" spans="1:5" ht="12.75">
      <c r="A20" s="36" t="s">
        <v>56</v>
      </c>
      <c r="E20" s="37" t="s">
        <v>536</v>
      </c>
    </row>
    <row r="21" spans="1:5" ht="38.25">
      <c r="A21" t="s">
        <v>58</v>
      </c>
      <c r="E21" s="35" t="s">
        <v>80</v>
      </c>
    </row>
    <row r="22" spans="1:16" ht="25.5">
      <c r="A22" s="25" t="s">
        <v>47</v>
      </c>
      <c s="29" t="s">
        <v>110</v>
      </c>
      <c s="29" t="s">
        <v>89</v>
      </c>
      <c s="25" t="s">
        <v>70</v>
      </c>
      <c s="30" t="s">
        <v>90</v>
      </c>
      <c s="31" t="s">
        <v>84</v>
      </c>
      <c s="32">
        <v>7.35</v>
      </c>
      <c s="33">
        <v>0</v>
      </c>
      <c s="33">
        <f>ROUND(ROUND(H22,2)*ROUND(G22,3),2)</f>
      </c>
      <c s="31" t="s">
        <v>53</v>
      </c>
      <c r="O22">
        <f>(I22*21)/100</f>
      </c>
      <c t="s">
        <v>23</v>
      </c>
    </row>
    <row r="23" spans="1:5" ht="63.75">
      <c r="A23" s="34" t="s">
        <v>54</v>
      </c>
      <c r="E23" s="35" t="s">
        <v>537</v>
      </c>
    </row>
    <row r="24" spans="1:5" ht="12.75">
      <c r="A24" s="36" t="s">
        <v>56</v>
      </c>
      <c r="E24" s="37" t="s">
        <v>538</v>
      </c>
    </row>
    <row r="25" spans="1:5" ht="63.75">
      <c r="A25" t="s">
        <v>58</v>
      </c>
      <c r="E25" s="35" t="s">
        <v>87</v>
      </c>
    </row>
    <row r="26" spans="1:16" ht="38.25">
      <c r="A26" s="25" t="s">
        <v>47</v>
      </c>
      <c s="29" t="s">
        <v>35</v>
      </c>
      <c s="29" t="s">
        <v>539</v>
      </c>
      <c s="25" t="s">
        <v>70</v>
      </c>
      <c s="30" t="s">
        <v>540</v>
      </c>
      <c s="31" t="s">
        <v>84</v>
      </c>
      <c s="32">
        <v>0.24</v>
      </c>
      <c s="33">
        <v>0</v>
      </c>
      <c s="33">
        <f>ROUND(ROUND(H26,2)*ROUND(G26,3),2)</f>
      </c>
      <c s="31" t="s">
        <v>53</v>
      </c>
      <c r="O26">
        <f>(I26*21)/100</f>
      </c>
      <c t="s">
        <v>23</v>
      </c>
    </row>
    <row r="27" spans="1:5" ht="51">
      <c r="A27" s="34" t="s">
        <v>54</v>
      </c>
      <c r="E27" s="35" t="s">
        <v>541</v>
      </c>
    </row>
    <row r="28" spans="1:5" ht="12.75">
      <c r="A28" s="36" t="s">
        <v>56</v>
      </c>
      <c r="E28" s="37" t="s">
        <v>542</v>
      </c>
    </row>
    <row r="29" spans="1:5" ht="63.75">
      <c r="A29" t="s">
        <v>58</v>
      </c>
      <c r="E29" s="35" t="s">
        <v>87</v>
      </c>
    </row>
    <row r="30" spans="1:16" ht="12.75">
      <c r="A30" s="25" t="s">
        <v>47</v>
      </c>
      <c s="29" t="s">
        <v>22</v>
      </c>
      <c s="29" t="s">
        <v>124</v>
      </c>
      <c s="25" t="s">
        <v>70</v>
      </c>
      <c s="30" t="s">
        <v>125</v>
      </c>
      <c s="31" t="s">
        <v>117</v>
      </c>
      <c s="32">
        <v>100.5</v>
      </c>
      <c s="33">
        <v>0</v>
      </c>
      <c s="33">
        <f>ROUND(ROUND(H30,2)*ROUND(G30,3),2)</f>
      </c>
      <c s="31" t="s">
        <v>53</v>
      </c>
      <c r="O30">
        <f>(I30*21)/100</f>
      </c>
      <c t="s">
        <v>23</v>
      </c>
    </row>
    <row r="31" spans="1:5" ht="76.5">
      <c r="A31" s="34" t="s">
        <v>54</v>
      </c>
      <c r="E31" s="35" t="s">
        <v>543</v>
      </c>
    </row>
    <row r="32" spans="1:5" ht="12.75">
      <c r="A32" s="36" t="s">
        <v>56</v>
      </c>
      <c r="E32" s="37" t="s">
        <v>544</v>
      </c>
    </row>
    <row r="33" spans="1:5" ht="63.75">
      <c r="A33" t="s">
        <v>58</v>
      </c>
      <c r="E33" s="35" t="s">
        <v>87</v>
      </c>
    </row>
    <row r="34" spans="1:16" ht="25.5">
      <c r="A34" s="25" t="s">
        <v>47</v>
      </c>
      <c s="29" t="s">
        <v>33</v>
      </c>
      <c s="29" t="s">
        <v>128</v>
      </c>
      <c s="25" t="s">
        <v>70</v>
      </c>
      <c s="30" t="s">
        <v>129</v>
      </c>
      <c s="31" t="s">
        <v>101</v>
      </c>
      <c s="32">
        <v>483.9</v>
      </c>
      <c s="33">
        <v>0</v>
      </c>
      <c s="33">
        <f>ROUND(ROUND(H34,2)*ROUND(G34,3),2)</f>
      </c>
      <c s="31" t="s">
        <v>53</v>
      </c>
      <c r="O34">
        <f>(I34*21)/100</f>
      </c>
      <c t="s">
        <v>23</v>
      </c>
    </row>
    <row r="35" spans="1:5" ht="51">
      <c r="A35" s="34" t="s">
        <v>54</v>
      </c>
      <c r="E35" s="35" t="s">
        <v>545</v>
      </c>
    </row>
    <row r="36" spans="1:5" ht="12.75">
      <c r="A36" s="36" t="s">
        <v>56</v>
      </c>
      <c r="E36" s="37" t="s">
        <v>546</v>
      </c>
    </row>
    <row r="37" spans="1:5" ht="25.5">
      <c r="A37" t="s">
        <v>58</v>
      </c>
      <c r="E37" s="35" t="s">
        <v>104</v>
      </c>
    </row>
    <row r="38" spans="1:16" ht="12.75">
      <c r="A38" s="25" t="s">
        <v>47</v>
      </c>
      <c s="29" t="s">
        <v>23</v>
      </c>
      <c s="29" t="s">
        <v>143</v>
      </c>
      <c s="25" t="s">
        <v>70</v>
      </c>
      <c s="30" t="s">
        <v>144</v>
      </c>
      <c s="31" t="s">
        <v>84</v>
      </c>
      <c s="32">
        <v>5.55</v>
      </c>
      <c s="33">
        <v>0</v>
      </c>
      <c s="33">
        <f>ROUND(ROUND(H38,2)*ROUND(G38,3),2)</f>
      </c>
      <c s="31" t="s">
        <v>53</v>
      </c>
      <c r="O38">
        <f>(I38*21)/100</f>
      </c>
      <c t="s">
        <v>23</v>
      </c>
    </row>
    <row r="39" spans="1:5" ht="63.75">
      <c r="A39" s="34" t="s">
        <v>54</v>
      </c>
      <c r="E39" s="35" t="s">
        <v>547</v>
      </c>
    </row>
    <row r="40" spans="1:5" ht="12.75">
      <c r="A40" s="36" t="s">
        <v>56</v>
      </c>
      <c r="E40" s="37" t="s">
        <v>548</v>
      </c>
    </row>
    <row r="41" spans="1:5" ht="25.5">
      <c r="A41" t="s">
        <v>58</v>
      </c>
      <c r="E41" s="35" t="s">
        <v>147</v>
      </c>
    </row>
    <row r="42" spans="1:16" ht="12.75">
      <c r="A42" s="25" t="s">
        <v>47</v>
      </c>
      <c s="29" t="s">
        <v>363</v>
      </c>
      <c s="29" t="s">
        <v>149</v>
      </c>
      <c s="25" t="s">
        <v>70</v>
      </c>
      <c s="30" t="s">
        <v>150</v>
      </c>
      <c s="31" t="s">
        <v>84</v>
      </c>
      <c s="32">
        <v>11.5</v>
      </c>
      <c s="33">
        <v>0</v>
      </c>
      <c s="33">
        <f>ROUND(ROUND(H42,2)*ROUND(G42,3),2)</f>
      </c>
      <c s="31" t="s">
        <v>53</v>
      </c>
      <c r="O42">
        <f>(I42*21)/100</f>
      </c>
      <c t="s">
        <v>23</v>
      </c>
    </row>
    <row r="43" spans="1:5" ht="127.5">
      <c r="A43" s="34" t="s">
        <v>54</v>
      </c>
      <c r="E43" s="35" t="s">
        <v>549</v>
      </c>
    </row>
    <row r="44" spans="1:5" ht="25.5">
      <c r="A44" s="36" t="s">
        <v>56</v>
      </c>
      <c r="E44" s="37" t="s">
        <v>550</v>
      </c>
    </row>
    <row r="45" spans="1:5" ht="382.5">
      <c r="A45" t="s">
        <v>58</v>
      </c>
      <c r="E45" s="35" t="s">
        <v>153</v>
      </c>
    </row>
    <row r="46" spans="1:16" ht="12.75">
      <c r="A46" s="25" t="s">
        <v>47</v>
      </c>
      <c s="29" t="s">
        <v>440</v>
      </c>
      <c s="29" t="s">
        <v>172</v>
      </c>
      <c s="25" t="s">
        <v>50</v>
      </c>
      <c s="30" t="s">
        <v>173</v>
      </c>
      <c s="31" t="s">
        <v>84</v>
      </c>
      <c s="32">
        <v>5.76</v>
      </c>
      <c s="33">
        <v>0</v>
      </c>
      <c s="33">
        <f>ROUND(ROUND(H46,2)*ROUND(G46,3),2)</f>
      </c>
      <c s="31" t="s">
        <v>53</v>
      </c>
      <c r="O46">
        <f>(I46*21)/100</f>
      </c>
      <c t="s">
        <v>23</v>
      </c>
    </row>
    <row r="47" spans="1:5" ht="51">
      <c r="A47" s="34" t="s">
        <v>54</v>
      </c>
      <c r="E47" s="35" t="s">
        <v>551</v>
      </c>
    </row>
    <row r="48" spans="1:5" ht="12.75">
      <c r="A48" s="36" t="s">
        <v>56</v>
      </c>
      <c r="E48" s="37" t="s">
        <v>552</v>
      </c>
    </row>
    <row r="49" spans="1:5" ht="255">
      <c r="A49" t="s">
        <v>58</v>
      </c>
      <c r="E49" s="35" t="s">
        <v>176</v>
      </c>
    </row>
    <row r="50" spans="1:16" ht="12.75">
      <c r="A50" s="25" t="s">
        <v>47</v>
      </c>
      <c s="29" t="s">
        <v>454</v>
      </c>
      <c s="29" t="s">
        <v>172</v>
      </c>
      <c s="25" t="s">
        <v>61</v>
      </c>
      <c s="30" t="s">
        <v>173</v>
      </c>
      <c s="31" t="s">
        <v>84</v>
      </c>
      <c s="32">
        <v>5.7</v>
      </c>
      <c s="33">
        <v>0</v>
      </c>
      <c s="33">
        <f>ROUND(ROUND(H50,2)*ROUND(G50,3),2)</f>
      </c>
      <c s="31" t="s">
        <v>53</v>
      </c>
      <c r="O50">
        <f>(I50*21)/100</f>
      </c>
      <c t="s">
        <v>23</v>
      </c>
    </row>
    <row r="51" spans="1:5" ht="38.25">
      <c r="A51" s="34" t="s">
        <v>54</v>
      </c>
      <c r="E51" s="35" t="s">
        <v>553</v>
      </c>
    </row>
    <row r="52" spans="1:5" ht="12.75">
      <c r="A52" s="36" t="s">
        <v>56</v>
      </c>
      <c r="E52" s="37" t="s">
        <v>554</v>
      </c>
    </row>
    <row r="53" spans="1:5" ht="255">
      <c r="A53" t="s">
        <v>58</v>
      </c>
      <c r="E53" s="35" t="s">
        <v>176</v>
      </c>
    </row>
    <row r="54" spans="1:16" ht="12.75">
      <c r="A54" s="25" t="s">
        <v>47</v>
      </c>
      <c s="29" t="s">
        <v>42</v>
      </c>
      <c s="29" t="s">
        <v>197</v>
      </c>
      <c s="25" t="s">
        <v>70</v>
      </c>
      <c s="30" t="s">
        <v>198</v>
      </c>
      <c s="31" t="s">
        <v>77</v>
      </c>
      <c s="32">
        <v>93.5</v>
      </c>
      <c s="33">
        <v>0</v>
      </c>
      <c s="33">
        <f>ROUND(ROUND(H54,2)*ROUND(G54,3),2)</f>
      </c>
      <c s="31" t="s">
        <v>53</v>
      </c>
      <c r="O54">
        <f>(I54*21)/100</f>
      </c>
      <c t="s">
        <v>23</v>
      </c>
    </row>
    <row r="55" spans="1:5" ht="51">
      <c r="A55" s="34" t="s">
        <v>54</v>
      </c>
      <c r="E55" s="35" t="s">
        <v>555</v>
      </c>
    </row>
    <row r="56" spans="1:5" ht="12.75">
      <c r="A56" s="36" t="s">
        <v>56</v>
      </c>
      <c r="E56" s="37" t="s">
        <v>556</v>
      </c>
    </row>
    <row r="57" spans="1:5" ht="38.25">
      <c r="A57" t="s">
        <v>58</v>
      </c>
      <c r="E57" s="35" t="s">
        <v>201</v>
      </c>
    </row>
    <row r="58" spans="1:16" ht="12.75">
      <c r="A58" s="25" t="s">
        <v>47</v>
      </c>
      <c s="29" t="s">
        <v>132</v>
      </c>
      <c s="29" t="s">
        <v>208</v>
      </c>
      <c s="25" t="s">
        <v>70</v>
      </c>
      <c s="30" t="s">
        <v>209</v>
      </c>
      <c s="31" t="s">
        <v>77</v>
      </c>
      <c s="32">
        <v>10.5</v>
      </c>
      <c s="33">
        <v>0</v>
      </c>
      <c s="33">
        <f>ROUND(ROUND(H58,2)*ROUND(G58,3),2)</f>
      </c>
      <c s="31" t="s">
        <v>53</v>
      </c>
      <c r="O58">
        <f>(I58*21)/100</f>
      </c>
      <c t="s">
        <v>23</v>
      </c>
    </row>
    <row r="59" spans="1:5" ht="38.25">
      <c r="A59" s="34" t="s">
        <v>54</v>
      </c>
      <c r="E59" s="35" t="s">
        <v>557</v>
      </c>
    </row>
    <row r="60" spans="1:5" ht="12.75">
      <c r="A60" s="36" t="s">
        <v>56</v>
      </c>
      <c r="E60" s="37" t="s">
        <v>558</v>
      </c>
    </row>
    <row r="61" spans="1:5" ht="38.25">
      <c r="A61" t="s">
        <v>58</v>
      </c>
      <c r="E61" s="35" t="s">
        <v>212</v>
      </c>
    </row>
    <row r="62" spans="1:16" ht="12.75">
      <c r="A62" s="25" t="s">
        <v>47</v>
      </c>
      <c s="29" t="s">
        <v>474</v>
      </c>
      <c s="29" t="s">
        <v>214</v>
      </c>
      <c s="25" t="s">
        <v>70</v>
      </c>
      <c s="30" t="s">
        <v>215</v>
      </c>
      <c s="31" t="s">
        <v>77</v>
      </c>
      <c s="32">
        <v>27.5</v>
      </c>
      <c s="33">
        <v>0</v>
      </c>
      <c s="33">
        <f>ROUND(ROUND(H62,2)*ROUND(G62,3),2)</f>
      </c>
      <c s="31" t="s">
        <v>53</v>
      </c>
      <c r="O62">
        <f>(I62*21)/100</f>
      </c>
      <c t="s">
        <v>23</v>
      </c>
    </row>
    <row r="63" spans="1:5" ht="38.25">
      <c r="A63" s="34" t="s">
        <v>54</v>
      </c>
      <c r="E63" s="35" t="s">
        <v>559</v>
      </c>
    </row>
    <row r="64" spans="1:5" ht="12.75">
      <c r="A64" s="36" t="s">
        <v>56</v>
      </c>
      <c r="E64" s="37" t="s">
        <v>560</v>
      </c>
    </row>
    <row r="65" spans="1:5" ht="38.25">
      <c r="A65" t="s">
        <v>58</v>
      </c>
      <c r="E65" s="35" t="s">
        <v>218</v>
      </c>
    </row>
    <row r="66" spans="1:16" ht="12.75">
      <c r="A66" s="25" t="s">
        <v>47</v>
      </c>
      <c s="29" t="s">
        <v>81</v>
      </c>
      <c s="29" t="s">
        <v>220</v>
      </c>
      <c s="25" t="s">
        <v>70</v>
      </c>
      <c s="30" t="s">
        <v>221</v>
      </c>
      <c s="31" t="s">
        <v>77</v>
      </c>
      <c s="32">
        <v>38</v>
      </c>
      <c s="33">
        <v>0</v>
      </c>
      <c s="33">
        <f>ROUND(ROUND(H66,2)*ROUND(G66,3),2)</f>
      </c>
      <c s="31" t="s">
        <v>53</v>
      </c>
      <c r="O66">
        <f>(I66*21)/100</f>
      </c>
      <c t="s">
        <v>23</v>
      </c>
    </row>
    <row r="67" spans="1:5" ht="51">
      <c r="A67" s="34" t="s">
        <v>54</v>
      </c>
      <c r="E67" s="35" t="s">
        <v>561</v>
      </c>
    </row>
    <row r="68" spans="1:5" ht="12.75">
      <c r="A68" s="36" t="s">
        <v>56</v>
      </c>
      <c r="E68" s="37" t="s">
        <v>562</v>
      </c>
    </row>
    <row r="69" spans="1:5" ht="38.25">
      <c r="A69" t="s">
        <v>58</v>
      </c>
      <c r="E69" s="35" t="s">
        <v>224</v>
      </c>
    </row>
    <row r="70" spans="1:16" ht="12.75">
      <c r="A70" s="25" t="s">
        <v>47</v>
      </c>
      <c s="29" t="s">
        <v>93</v>
      </c>
      <c s="29" t="s">
        <v>226</v>
      </c>
      <c s="25" t="s">
        <v>70</v>
      </c>
      <c s="30" t="s">
        <v>227</v>
      </c>
      <c s="31" t="s">
        <v>77</v>
      </c>
      <c s="32">
        <v>38</v>
      </c>
      <c s="33">
        <v>0</v>
      </c>
      <c s="33">
        <f>ROUND(ROUND(H70,2)*ROUND(G70,3),2)</f>
      </c>
      <c s="31" t="s">
        <v>53</v>
      </c>
      <c r="O70">
        <f>(I70*21)/100</f>
      </c>
      <c t="s">
        <v>23</v>
      </c>
    </row>
    <row r="71" spans="1:5" ht="51">
      <c r="A71" s="34" t="s">
        <v>54</v>
      </c>
      <c r="E71" s="35" t="s">
        <v>563</v>
      </c>
    </row>
    <row r="72" spans="1:5" ht="12.75">
      <c r="A72" s="36" t="s">
        <v>56</v>
      </c>
      <c r="E72" s="37" t="s">
        <v>562</v>
      </c>
    </row>
    <row r="73" spans="1:5" ht="38.25">
      <c r="A73" t="s">
        <v>58</v>
      </c>
      <c r="E73" s="35" t="s">
        <v>229</v>
      </c>
    </row>
    <row r="74" spans="1:16" ht="12.75">
      <c r="A74" s="25" t="s">
        <v>47</v>
      </c>
      <c s="29" t="s">
        <v>98</v>
      </c>
      <c s="29" t="s">
        <v>564</v>
      </c>
      <c s="25" t="s">
        <v>70</v>
      </c>
      <c s="30" t="s">
        <v>565</v>
      </c>
      <c s="31" t="s">
        <v>163</v>
      </c>
      <c s="32">
        <v>40</v>
      </c>
      <c s="33">
        <v>0</v>
      </c>
      <c s="33">
        <f>ROUND(ROUND(H74,2)*ROUND(G74,3),2)</f>
      </c>
      <c s="31" t="s">
        <v>53</v>
      </c>
      <c r="O74">
        <f>(I74*21)/100</f>
      </c>
      <c t="s">
        <v>23</v>
      </c>
    </row>
    <row r="75" spans="1:5" ht="38.25">
      <c r="A75" s="34" t="s">
        <v>54</v>
      </c>
      <c r="E75" s="35" t="s">
        <v>566</v>
      </c>
    </row>
    <row r="76" spans="1:5" ht="12.75">
      <c r="A76" s="36" t="s">
        <v>56</v>
      </c>
      <c r="E76" s="37" t="s">
        <v>567</v>
      </c>
    </row>
    <row r="77" spans="1:5" ht="89.25">
      <c r="A77" t="s">
        <v>58</v>
      </c>
      <c r="E77" s="35" t="s">
        <v>568</v>
      </c>
    </row>
    <row r="78" spans="1:18" ht="12.75" customHeight="1">
      <c r="A78" s="6" t="s">
        <v>45</v>
      </c>
      <c s="6"/>
      <c s="39" t="s">
        <v>35</v>
      </c>
      <c s="6"/>
      <c s="27" t="s">
        <v>259</v>
      </c>
      <c s="6"/>
      <c s="6"/>
      <c s="6"/>
      <c s="40">
        <f>0+Q78</f>
      </c>
      <c s="6"/>
      <c r="O78">
        <f>0+R78</f>
      </c>
      <c r="Q78">
        <f>0+I79+I83+I87</f>
      </c>
      <c>
        <f>0+O79+O83+O87</f>
      </c>
    </row>
    <row r="79" spans="1:16" ht="12.75">
      <c r="A79" s="25" t="s">
        <v>47</v>
      </c>
      <c s="29" t="s">
        <v>44</v>
      </c>
      <c s="29" t="s">
        <v>276</v>
      </c>
      <c s="25" t="s">
        <v>70</v>
      </c>
      <c s="30" t="s">
        <v>277</v>
      </c>
      <c s="31" t="s">
        <v>77</v>
      </c>
      <c s="32">
        <v>75.5</v>
      </c>
      <c s="33">
        <v>0</v>
      </c>
      <c s="33">
        <f>ROUND(ROUND(H79,2)*ROUND(G79,3),2)</f>
      </c>
      <c s="31" t="s">
        <v>53</v>
      </c>
      <c r="O79">
        <f>(I79*21)/100</f>
      </c>
      <c t="s">
        <v>23</v>
      </c>
    </row>
    <row r="80" spans="1:5" ht="38.25">
      <c r="A80" s="34" t="s">
        <v>54</v>
      </c>
      <c r="E80" s="35" t="s">
        <v>569</v>
      </c>
    </row>
    <row r="81" spans="1:5" ht="12.75">
      <c r="A81" s="36" t="s">
        <v>56</v>
      </c>
      <c r="E81" s="37" t="s">
        <v>570</v>
      </c>
    </row>
    <row r="82" spans="1:5" ht="51">
      <c r="A82" t="s">
        <v>58</v>
      </c>
      <c r="E82" s="35" t="s">
        <v>271</v>
      </c>
    </row>
    <row r="83" spans="1:16" ht="12.75">
      <c r="A83" s="25" t="s">
        <v>47</v>
      </c>
      <c s="29" t="s">
        <v>427</v>
      </c>
      <c s="29" t="s">
        <v>281</v>
      </c>
      <c s="25" t="s">
        <v>70</v>
      </c>
      <c s="30" t="s">
        <v>282</v>
      </c>
      <c s="31" t="s">
        <v>77</v>
      </c>
      <c s="32">
        <v>5</v>
      </c>
      <c s="33">
        <v>0</v>
      </c>
      <c s="33">
        <f>ROUND(ROUND(H83,2)*ROUND(G83,3),2)</f>
      </c>
      <c s="31" t="s">
        <v>53</v>
      </c>
      <c r="O83">
        <f>(I83*21)/100</f>
      </c>
      <c t="s">
        <v>23</v>
      </c>
    </row>
    <row r="84" spans="1:5" ht="38.25">
      <c r="A84" s="34" t="s">
        <v>54</v>
      </c>
      <c r="E84" s="35" t="s">
        <v>571</v>
      </c>
    </row>
    <row r="85" spans="1:5" ht="12.75">
      <c r="A85" s="36" t="s">
        <v>56</v>
      </c>
      <c r="E85" s="37" t="s">
        <v>369</v>
      </c>
    </row>
    <row r="86" spans="1:5" ht="51">
      <c r="A86" t="s">
        <v>58</v>
      </c>
      <c r="E86" s="35" t="s">
        <v>271</v>
      </c>
    </row>
    <row r="87" spans="1:16" ht="12.75">
      <c r="A87" s="25" t="s">
        <v>47</v>
      </c>
      <c s="29" t="s">
        <v>48</v>
      </c>
      <c s="29" t="s">
        <v>352</v>
      </c>
      <c s="25" t="s">
        <v>70</v>
      </c>
      <c s="30" t="s">
        <v>353</v>
      </c>
      <c s="31" t="s">
        <v>77</v>
      </c>
      <c s="32">
        <v>75.5</v>
      </c>
      <c s="33">
        <v>0</v>
      </c>
      <c s="33">
        <f>ROUND(ROUND(H87,2)*ROUND(G87,3),2)</f>
      </c>
      <c s="31" t="s">
        <v>53</v>
      </c>
      <c r="O87">
        <f>(I87*21)/100</f>
      </c>
      <c t="s">
        <v>23</v>
      </c>
    </row>
    <row r="88" spans="1:5" ht="76.5">
      <c r="A88" s="34" t="s">
        <v>54</v>
      </c>
      <c r="E88" s="35" t="s">
        <v>572</v>
      </c>
    </row>
    <row r="89" spans="1:5" ht="12.75">
      <c r="A89" s="36" t="s">
        <v>56</v>
      </c>
      <c r="E89" s="37" t="s">
        <v>570</v>
      </c>
    </row>
    <row r="90" spans="1:5" ht="89.25">
      <c r="A90" t="s">
        <v>58</v>
      </c>
      <c r="E90" s="35" t="s">
        <v>350</v>
      </c>
    </row>
    <row r="91" spans="1:18" ht="12.75" customHeight="1">
      <c r="A91" s="6" t="s">
        <v>45</v>
      </c>
      <c s="6"/>
      <c s="39" t="s">
        <v>40</v>
      </c>
      <c s="6"/>
      <c s="27" t="s">
        <v>415</v>
      </c>
      <c s="6"/>
      <c s="6"/>
      <c s="6"/>
      <c s="40">
        <f>0+Q91</f>
      </c>
      <c s="6"/>
      <c r="O91">
        <f>0+R91</f>
      </c>
      <c r="Q91">
        <f>0+I92+I96+I100</f>
      </c>
      <c>
        <f>0+O92+O96+O100</f>
      </c>
    </row>
    <row r="92" spans="1:16" ht="12.75">
      <c r="A92" s="25" t="s">
        <v>47</v>
      </c>
      <c s="29" t="s">
        <v>520</v>
      </c>
      <c s="29" t="s">
        <v>461</v>
      </c>
      <c s="25" t="s">
        <v>70</v>
      </c>
      <c s="30" t="s">
        <v>462</v>
      </c>
      <c s="31" t="s">
        <v>117</v>
      </c>
      <c s="32">
        <v>38</v>
      </c>
      <c s="33">
        <v>0</v>
      </c>
      <c s="33">
        <f>ROUND(ROUND(H92,2)*ROUND(G92,3),2)</f>
      </c>
      <c s="31" t="s">
        <v>53</v>
      </c>
      <c r="O92">
        <f>(I92*21)/100</f>
      </c>
      <c t="s">
        <v>23</v>
      </c>
    </row>
    <row r="93" spans="1:5" ht="63.75">
      <c r="A93" s="34" t="s">
        <v>54</v>
      </c>
      <c r="E93" s="35" t="s">
        <v>573</v>
      </c>
    </row>
    <row r="94" spans="1:5" ht="12.75">
      <c r="A94" s="36" t="s">
        <v>56</v>
      </c>
      <c r="E94" s="37" t="s">
        <v>574</v>
      </c>
    </row>
    <row r="95" spans="1:5" ht="38.25">
      <c r="A95" t="s">
        <v>58</v>
      </c>
      <c r="E95" s="35" t="s">
        <v>465</v>
      </c>
    </row>
    <row r="96" spans="1:16" ht="12.75">
      <c r="A96" s="25" t="s">
        <v>47</v>
      </c>
      <c s="29" t="s">
        <v>525</v>
      </c>
      <c s="29" t="s">
        <v>467</v>
      </c>
      <c s="25" t="s">
        <v>50</v>
      </c>
      <c s="30" t="s">
        <v>468</v>
      </c>
      <c s="31" t="s">
        <v>117</v>
      </c>
      <c s="32">
        <v>52</v>
      </c>
      <c s="33">
        <v>0</v>
      </c>
      <c s="33">
        <f>ROUND(ROUND(H96,2)*ROUND(G96,3),2)</f>
      </c>
      <c s="31" t="s">
        <v>53</v>
      </c>
      <c r="O96">
        <f>(I96*21)/100</f>
      </c>
      <c t="s">
        <v>23</v>
      </c>
    </row>
    <row r="97" spans="1:5" ht="63.75">
      <c r="A97" s="34" t="s">
        <v>54</v>
      </c>
      <c r="E97" s="35" t="s">
        <v>575</v>
      </c>
    </row>
    <row r="98" spans="1:5" ht="12.75">
      <c r="A98" s="36" t="s">
        <v>56</v>
      </c>
      <c r="E98" s="37" t="s">
        <v>576</v>
      </c>
    </row>
    <row r="99" spans="1:5" ht="38.25">
      <c r="A99" t="s">
        <v>58</v>
      </c>
      <c r="E99" s="35" t="s">
        <v>465</v>
      </c>
    </row>
    <row r="100" spans="1:16" ht="12.75">
      <c r="A100" s="25" t="s">
        <v>47</v>
      </c>
      <c s="29" t="s">
        <v>421</v>
      </c>
      <c s="29" t="s">
        <v>467</v>
      </c>
      <c s="25" t="s">
        <v>61</v>
      </c>
      <c s="30" t="s">
        <v>468</v>
      </c>
      <c s="31" t="s">
        <v>117</v>
      </c>
      <c s="32">
        <v>8.5</v>
      </c>
      <c s="33">
        <v>0</v>
      </c>
      <c s="33">
        <f>ROUND(ROUND(H100,2)*ROUND(G100,3),2)</f>
      </c>
      <c s="31" t="s">
        <v>53</v>
      </c>
      <c r="O100">
        <f>(I100*21)/100</f>
      </c>
      <c t="s">
        <v>23</v>
      </c>
    </row>
    <row r="101" spans="1:5" ht="63.75">
      <c r="A101" s="34" t="s">
        <v>54</v>
      </c>
      <c r="E101" s="35" t="s">
        <v>577</v>
      </c>
    </row>
    <row r="102" spans="1:5" ht="12.75">
      <c r="A102" s="36" t="s">
        <v>56</v>
      </c>
      <c r="E102" s="37" t="s">
        <v>578</v>
      </c>
    </row>
    <row r="103" spans="1:5" ht="38.25">
      <c r="A103" t="s">
        <v>58</v>
      </c>
      <c r="E103" s="35" t="s">
        <v>465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0+O8+O17+O82+O131+O152+O193+O198+O227+O244</f>
      </c>
      <c t="s">
        <v>22</v>
      </c>
    </row>
    <row r="3" spans="1:16" ht="15" customHeight="1">
      <c r="A3" t="s">
        <v>12</v>
      </c>
      <c s="12" t="s">
        <v>14</v>
      </c>
      <c s="13" t="s">
        <v>15</v>
      </c>
      <c s="1"/>
      <c s="14" t="s">
        <v>16</v>
      </c>
      <c s="1"/>
      <c s="9"/>
      <c s="8" t="s">
        <v>579</v>
      </c>
      <c s="41">
        <f>0+I8+I17+I82+I131+I152+I193+I198+I227+I244</f>
      </c>
      <c s="10"/>
      <c r="O3" t="s">
        <v>19</v>
      </c>
      <c t="s">
        <v>23</v>
      </c>
    </row>
    <row r="4" spans="1:16" ht="15" customHeight="1">
      <c r="A4" t="s">
        <v>17</v>
      </c>
      <c s="16" t="s">
        <v>18</v>
      </c>
      <c s="17" t="s">
        <v>579</v>
      </c>
      <c s="6"/>
      <c s="18" t="s">
        <v>580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363</v>
      </c>
      <c s="29" t="s">
        <v>49</v>
      </c>
      <c s="25" t="s">
        <v>50</v>
      </c>
      <c s="30" t="s">
        <v>51</v>
      </c>
      <c s="31" t="s">
        <v>52</v>
      </c>
      <c s="32">
        <v>193.67</v>
      </c>
      <c s="33">
        <v>0</v>
      </c>
      <c s="33">
        <f>ROUND(ROUND(H9,2)*ROUND(G9,3),2)</f>
      </c>
      <c s="31" t="s">
        <v>53</v>
      </c>
      <c r="O9">
        <f>(I9*21)/100</f>
      </c>
      <c t="s">
        <v>23</v>
      </c>
    </row>
    <row r="10" spans="1:5" ht="38.25">
      <c r="A10" s="34" t="s">
        <v>54</v>
      </c>
      <c r="E10" s="35" t="s">
        <v>581</v>
      </c>
    </row>
    <row r="11" spans="1:5" ht="12.75">
      <c r="A11" s="36" t="s">
        <v>56</v>
      </c>
      <c r="E11" s="37" t="s">
        <v>582</v>
      </c>
    </row>
    <row r="12" spans="1:5" ht="25.5">
      <c r="A12" t="s">
        <v>58</v>
      </c>
      <c r="E12" s="35" t="s">
        <v>59</v>
      </c>
    </row>
    <row r="13" spans="1:16" ht="12.75">
      <c r="A13" s="25" t="s">
        <v>47</v>
      </c>
      <c s="29" t="s">
        <v>93</v>
      </c>
      <c s="29" t="s">
        <v>49</v>
      </c>
      <c s="25" t="s">
        <v>61</v>
      </c>
      <c s="30" t="s">
        <v>51</v>
      </c>
      <c s="31" t="s">
        <v>52</v>
      </c>
      <c s="32">
        <v>1034.64</v>
      </c>
      <c s="33">
        <v>0</v>
      </c>
      <c s="33">
        <f>ROUND(ROUND(H13,2)*ROUND(G13,3),2)</f>
      </c>
      <c s="31" t="s">
        <v>53</v>
      </c>
      <c r="O13">
        <f>(I13*21)/100</f>
      </c>
      <c t="s">
        <v>23</v>
      </c>
    </row>
    <row r="14" spans="1:5" ht="38.25">
      <c r="A14" s="34" t="s">
        <v>54</v>
      </c>
      <c r="E14" s="35" t="s">
        <v>583</v>
      </c>
    </row>
    <row r="15" spans="1:5" ht="12.75">
      <c r="A15" s="36" t="s">
        <v>56</v>
      </c>
      <c r="E15" s="37" t="s">
        <v>584</v>
      </c>
    </row>
    <row r="16" spans="1:5" ht="25.5">
      <c r="A16" t="s">
        <v>58</v>
      </c>
      <c r="E16" s="35" t="s">
        <v>59</v>
      </c>
    </row>
    <row r="17" spans="1:18" ht="12.75" customHeight="1">
      <c r="A17" s="6" t="s">
        <v>45</v>
      </c>
      <c s="6"/>
      <c s="39" t="s">
        <v>29</v>
      </c>
      <c s="6"/>
      <c s="27" t="s">
        <v>74</v>
      </c>
      <c s="6"/>
      <c s="6"/>
      <c s="6"/>
      <c s="40">
        <f>0+Q17</f>
      </c>
      <c s="6"/>
      <c r="O17">
        <f>0+R17</f>
      </c>
      <c r="Q17">
        <f>0+I18+I22+I26+I30+I34+I38+I42+I46+I50+I54+I58+I62+I66+I70+I74+I78</f>
      </c>
      <c>
        <f>0+O18+O22+O26+O30+O34+O38+O42+O46+O50+O54+O58+O62+O66+O70+O74+O78</f>
      </c>
    </row>
    <row r="18" spans="1:16" ht="38.25">
      <c r="A18" s="25" t="s">
        <v>47</v>
      </c>
      <c s="29" t="s">
        <v>35</v>
      </c>
      <c s="29" t="s">
        <v>585</v>
      </c>
      <c s="25" t="s">
        <v>50</v>
      </c>
      <c s="30" t="s">
        <v>586</v>
      </c>
      <c s="31" t="s">
        <v>84</v>
      </c>
      <c s="32">
        <v>10.16</v>
      </c>
      <c s="33">
        <v>0</v>
      </c>
      <c s="33">
        <f>ROUND(ROUND(H18,2)*ROUND(G18,3),2)</f>
      </c>
      <c s="31" t="s">
        <v>53</v>
      </c>
      <c r="O18">
        <f>(I18*21)/100</f>
      </c>
      <c t="s">
        <v>23</v>
      </c>
    </row>
    <row r="19" spans="1:5" ht="63.75">
      <c r="A19" s="34" t="s">
        <v>54</v>
      </c>
      <c r="E19" s="35" t="s">
        <v>587</v>
      </c>
    </row>
    <row r="20" spans="1:5" ht="12.75">
      <c r="A20" s="36" t="s">
        <v>56</v>
      </c>
      <c r="E20" s="37" t="s">
        <v>588</v>
      </c>
    </row>
    <row r="21" spans="1:5" ht="89.25">
      <c r="A21" t="s">
        <v>58</v>
      </c>
      <c r="E21" s="35" t="s">
        <v>589</v>
      </c>
    </row>
    <row r="22" spans="1:16" ht="38.25">
      <c r="A22" s="25" t="s">
        <v>47</v>
      </c>
      <c s="29" t="s">
        <v>371</v>
      </c>
      <c s="29" t="s">
        <v>585</v>
      </c>
      <c s="25" t="s">
        <v>61</v>
      </c>
      <c s="30" t="s">
        <v>586</v>
      </c>
      <c s="31" t="s">
        <v>84</v>
      </c>
      <c s="32">
        <v>2.772</v>
      </c>
      <c s="33">
        <v>0</v>
      </c>
      <c s="33">
        <f>ROUND(ROUND(H22,2)*ROUND(G22,3),2)</f>
      </c>
      <c s="31" t="s">
        <v>53</v>
      </c>
      <c r="O22">
        <f>(I22*21)/100</f>
      </c>
      <c t="s">
        <v>23</v>
      </c>
    </row>
    <row r="23" spans="1:5" ht="63.75">
      <c r="A23" s="34" t="s">
        <v>54</v>
      </c>
      <c r="E23" s="35" t="s">
        <v>590</v>
      </c>
    </row>
    <row r="24" spans="1:5" ht="12.75">
      <c r="A24" s="36" t="s">
        <v>56</v>
      </c>
      <c r="E24" s="37" t="s">
        <v>591</v>
      </c>
    </row>
    <row r="25" spans="1:5" ht="89.25">
      <c r="A25" t="s">
        <v>58</v>
      </c>
      <c r="E25" s="35" t="s">
        <v>589</v>
      </c>
    </row>
    <row r="26" spans="1:16" ht="12.75">
      <c r="A26" s="25" t="s">
        <v>47</v>
      </c>
      <c s="29" t="s">
        <v>37</v>
      </c>
      <c s="29" t="s">
        <v>124</v>
      </c>
      <c s="25" t="s">
        <v>70</v>
      </c>
      <c s="30" t="s">
        <v>125</v>
      </c>
      <c s="31" t="s">
        <v>117</v>
      </c>
      <c s="32">
        <v>6</v>
      </c>
      <c s="33">
        <v>0</v>
      </c>
      <c s="33">
        <f>ROUND(ROUND(H26,2)*ROUND(G26,3),2)</f>
      </c>
      <c s="31" t="s">
        <v>53</v>
      </c>
      <c r="O26">
        <f>(I26*21)/100</f>
      </c>
      <c t="s">
        <v>23</v>
      </c>
    </row>
    <row r="27" spans="1:5" ht="51">
      <c r="A27" s="34" t="s">
        <v>54</v>
      </c>
      <c r="E27" s="35" t="s">
        <v>592</v>
      </c>
    </row>
    <row r="28" spans="1:5" ht="12.75">
      <c r="A28" s="36" t="s">
        <v>56</v>
      </c>
      <c r="E28" s="37" t="s">
        <v>405</v>
      </c>
    </row>
    <row r="29" spans="1:5" ht="63.75">
      <c r="A29" t="s">
        <v>58</v>
      </c>
      <c r="E29" s="35" t="s">
        <v>87</v>
      </c>
    </row>
    <row r="30" spans="1:16" ht="25.5">
      <c r="A30" s="25" t="s">
        <v>47</v>
      </c>
      <c s="29" t="s">
        <v>110</v>
      </c>
      <c s="29" t="s">
        <v>128</v>
      </c>
      <c s="25" t="s">
        <v>70</v>
      </c>
      <c s="30" t="s">
        <v>129</v>
      </c>
      <c s="31" t="s">
        <v>101</v>
      </c>
      <c s="32">
        <v>0.31</v>
      </c>
      <c s="33">
        <v>0</v>
      </c>
      <c s="33">
        <f>ROUND(ROUND(H30,2)*ROUND(G30,3),2)</f>
      </c>
      <c s="31" t="s">
        <v>53</v>
      </c>
      <c r="O30">
        <f>(I30*21)/100</f>
      </c>
      <c t="s">
        <v>23</v>
      </c>
    </row>
    <row r="31" spans="1:5" ht="51">
      <c r="A31" s="34" t="s">
        <v>54</v>
      </c>
      <c r="E31" s="35" t="s">
        <v>593</v>
      </c>
    </row>
    <row r="32" spans="1:5" ht="12.75">
      <c r="A32" s="36" t="s">
        <v>56</v>
      </c>
      <c r="E32" s="37" t="s">
        <v>594</v>
      </c>
    </row>
    <row r="33" spans="1:5" ht="25.5">
      <c r="A33" t="s">
        <v>58</v>
      </c>
      <c r="E33" s="35" t="s">
        <v>104</v>
      </c>
    </row>
    <row r="34" spans="1:16" ht="12.75">
      <c r="A34" s="25" t="s">
        <v>47</v>
      </c>
      <c s="29" t="s">
        <v>81</v>
      </c>
      <c s="29" t="s">
        <v>595</v>
      </c>
      <c s="25" t="s">
        <v>70</v>
      </c>
      <c s="30" t="s">
        <v>596</v>
      </c>
      <c s="31" t="s">
        <v>597</v>
      </c>
      <c s="32">
        <v>1008</v>
      </c>
      <c s="33">
        <v>0</v>
      </c>
      <c s="33">
        <f>ROUND(ROUND(H34,2)*ROUND(G34,3),2)</f>
      </c>
      <c s="31" t="s">
        <v>53</v>
      </c>
      <c r="O34">
        <f>(I34*21)/100</f>
      </c>
      <c t="s">
        <v>23</v>
      </c>
    </row>
    <row r="35" spans="1:5" ht="38.25">
      <c r="A35" s="34" t="s">
        <v>54</v>
      </c>
      <c r="E35" s="35" t="s">
        <v>598</v>
      </c>
    </row>
    <row r="36" spans="1:5" ht="12.75">
      <c r="A36" s="36" t="s">
        <v>56</v>
      </c>
      <c r="E36" s="37" t="s">
        <v>599</v>
      </c>
    </row>
    <row r="37" spans="1:5" ht="38.25">
      <c r="A37" t="s">
        <v>58</v>
      </c>
      <c r="E37" s="35" t="s">
        <v>600</v>
      </c>
    </row>
    <row r="38" spans="1:16" ht="12.75">
      <c r="A38" s="25" t="s">
        <v>47</v>
      </c>
      <c s="29" t="s">
        <v>454</v>
      </c>
      <c s="29" t="s">
        <v>601</v>
      </c>
      <c s="25" t="s">
        <v>70</v>
      </c>
      <c s="30" t="s">
        <v>602</v>
      </c>
      <c s="31" t="s">
        <v>117</v>
      </c>
      <c s="32">
        <v>34</v>
      </c>
      <c s="33">
        <v>0</v>
      </c>
      <c s="33">
        <f>ROUND(ROUND(H38,2)*ROUND(G38,3),2)</f>
      </c>
      <c s="31" t="s">
        <v>53</v>
      </c>
      <c r="O38">
        <f>(I38*21)/100</f>
      </c>
      <c t="s">
        <v>23</v>
      </c>
    </row>
    <row r="39" spans="1:5" ht="38.25">
      <c r="A39" s="34" t="s">
        <v>54</v>
      </c>
      <c r="E39" s="35" t="s">
        <v>603</v>
      </c>
    </row>
    <row r="40" spans="1:5" ht="12.75">
      <c r="A40" s="36" t="s">
        <v>56</v>
      </c>
      <c r="E40" s="37" t="s">
        <v>604</v>
      </c>
    </row>
    <row r="41" spans="1:5" ht="38.25">
      <c r="A41" t="s">
        <v>58</v>
      </c>
      <c r="E41" s="35" t="s">
        <v>605</v>
      </c>
    </row>
    <row r="42" spans="1:16" ht="12.75">
      <c r="A42" s="25" t="s">
        <v>47</v>
      </c>
      <c s="29" t="s">
        <v>520</v>
      </c>
      <c s="29" t="s">
        <v>606</v>
      </c>
      <c s="25" t="s">
        <v>50</v>
      </c>
      <c s="30" t="s">
        <v>607</v>
      </c>
      <c s="31" t="s">
        <v>84</v>
      </c>
      <c s="32">
        <v>45.828</v>
      </c>
      <c s="33">
        <v>0</v>
      </c>
      <c s="33">
        <f>ROUND(ROUND(H42,2)*ROUND(G42,3),2)</f>
      </c>
      <c s="31" t="s">
        <v>53</v>
      </c>
      <c r="O42">
        <f>(I42*21)/100</f>
      </c>
      <c t="s">
        <v>23</v>
      </c>
    </row>
    <row r="43" spans="1:5" ht="165.75">
      <c r="A43" s="34" t="s">
        <v>54</v>
      </c>
      <c r="E43" s="35" t="s">
        <v>608</v>
      </c>
    </row>
    <row r="44" spans="1:5" ht="51">
      <c r="A44" s="36" t="s">
        <v>56</v>
      </c>
      <c r="E44" s="37" t="s">
        <v>609</v>
      </c>
    </row>
    <row r="45" spans="1:5" ht="382.5">
      <c r="A45" t="s">
        <v>58</v>
      </c>
      <c r="E45" s="35" t="s">
        <v>153</v>
      </c>
    </row>
    <row r="46" spans="1:16" ht="12.75">
      <c r="A46" s="25" t="s">
        <v>47</v>
      </c>
      <c s="29" t="s">
        <v>491</v>
      </c>
      <c s="29" t="s">
        <v>606</v>
      </c>
      <c s="25" t="s">
        <v>61</v>
      </c>
      <c s="30" t="s">
        <v>607</v>
      </c>
      <c s="31" t="s">
        <v>84</v>
      </c>
      <c s="32">
        <v>9</v>
      </c>
      <c s="33">
        <v>0</v>
      </c>
      <c s="33">
        <f>ROUND(ROUND(H46,2)*ROUND(G46,3),2)</f>
      </c>
      <c s="31" t="s">
        <v>53</v>
      </c>
      <c r="O46">
        <f>(I46*21)/100</f>
      </c>
      <c t="s">
        <v>23</v>
      </c>
    </row>
    <row r="47" spans="1:5" ht="102">
      <c r="A47" s="34" t="s">
        <v>54</v>
      </c>
      <c r="E47" s="35" t="s">
        <v>610</v>
      </c>
    </row>
    <row r="48" spans="1:5" ht="25.5">
      <c r="A48" s="36" t="s">
        <v>56</v>
      </c>
      <c r="E48" s="37" t="s">
        <v>611</v>
      </c>
    </row>
    <row r="49" spans="1:5" ht="382.5">
      <c r="A49" t="s">
        <v>58</v>
      </c>
      <c r="E49" s="35" t="s">
        <v>153</v>
      </c>
    </row>
    <row r="50" spans="1:16" ht="12.75">
      <c r="A50" s="25" t="s">
        <v>47</v>
      </c>
      <c s="29" t="s">
        <v>525</v>
      </c>
      <c s="29" t="s">
        <v>612</v>
      </c>
      <c s="25" t="s">
        <v>70</v>
      </c>
      <c s="30" t="s">
        <v>613</v>
      </c>
      <c s="31" t="s">
        <v>84</v>
      </c>
      <c s="32">
        <v>434.765</v>
      </c>
      <c s="33">
        <v>0</v>
      </c>
      <c s="33">
        <f>ROUND(ROUND(H50,2)*ROUND(G50,3),2)</f>
      </c>
      <c s="31" t="s">
        <v>53</v>
      </c>
      <c r="O50">
        <f>(I50*21)/100</f>
      </c>
      <c t="s">
        <v>23</v>
      </c>
    </row>
    <row r="51" spans="1:5" ht="114.75">
      <c r="A51" s="34" t="s">
        <v>54</v>
      </c>
      <c r="E51" s="35" t="s">
        <v>614</v>
      </c>
    </row>
    <row r="52" spans="1:5" ht="25.5">
      <c r="A52" s="36" t="s">
        <v>56</v>
      </c>
      <c r="E52" s="37" t="s">
        <v>615</v>
      </c>
    </row>
    <row r="53" spans="1:5" ht="344.25">
      <c r="A53" t="s">
        <v>58</v>
      </c>
      <c r="E53" s="35" t="s">
        <v>616</v>
      </c>
    </row>
    <row r="54" spans="1:16" ht="12.75">
      <c r="A54" s="25" t="s">
        <v>47</v>
      </c>
      <c s="29" t="s">
        <v>148</v>
      </c>
      <c s="29" t="s">
        <v>617</v>
      </c>
      <c s="25" t="s">
        <v>70</v>
      </c>
      <c s="30" t="s">
        <v>618</v>
      </c>
      <c s="31" t="s">
        <v>84</v>
      </c>
      <c s="32">
        <v>46</v>
      </c>
      <c s="33">
        <v>0</v>
      </c>
      <c s="33">
        <f>ROUND(ROUND(H54,2)*ROUND(G54,3),2)</f>
      </c>
      <c s="31" t="s">
        <v>53</v>
      </c>
      <c r="O54">
        <f>(I54*21)/100</f>
      </c>
      <c t="s">
        <v>23</v>
      </c>
    </row>
    <row r="55" spans="1:5" ht="38.25">
      <c r="A55" s="34" t="s">
        <v>54</v>
      </c>
      <c r="E55" s="35" t="s">
        <v>619</v>
      </c>
    </row>
    <row r="56" spans="1:5" ht="12.75">
      <c r="A56" s="36" t="s">
        <v>56</v>
      </c>
      <c r="E56" s="37" t="s">
        <v>620</v>
      </c>
    </row>
    <row r="57" spans="1:5" ht="293.25">
      <c r="A57" t="s">
        <v>58</v>
      </c>
      <c r="E57" s="35" t="s">
        <v>621</v>
      </c>
    </row>
    <row r="58" spans="1:16" ht="12.75">
      <c r="A58" s="25" t="s">
        <v>47</v>
      </c>
      <c s="29" t="s">
        <v>132</v>
      </c>
      <c s="29" t="s">
        <v>622</v>
      </c>
      <c s="25" t="s">
        <v>50</v>
      </c>
      <c s="30" t="s">
        <v>623</v>
      </c>
      <c s="31" t="s">
        <v>84</v>
      </c>
      <c s="32">
        <v>4</v>
      </c>
      <c s="33">
        <v>0</v>
      </c>
      <c s="33">
        <f>ROUND(ROUND(H58,2)*ROUND(G58,3),2)</f>
      </c>
      <c s="31" t="s">
        <v>53</v>
      </c>
      <c r="O58">
        <f>(I58*21)/100</f>
      </c>
      <c t="s">
        <v>23</v>
      </c>
    </row>
    <row r="59" spans="1:5" ht="38.25">
      <c r="A59" s="34" t="s">
        <v>54</v>
      </c>
      <c r="E59" s="35" t="s">
        <v>624</v>
      </c>
    </row>
    <row r="60" spans="1:5" ht="12.75">
      <c r="A60" s="36" t="s">
        <v>56</v>
      </c>
      <c r="E60" s="37" t="s">
        <v>625</v>
      </c>
    </row>
    <row r="61" spans="1:5" ht="242.25">
      <c r="A61" t="s">
        <v>58</v>
      </c>
      <c r="E61" s="35" t="s">
        <v>626</v>
      </c>
    </row>
    <row r="62" spans="1:16" ht="12.75">
      <c r="A62" s="25" t="s">
        <v>47</v>
      </c>
      <c s="29" t="s">
        <v>290</v>
      </c>
      <c s="29" t="s">
        <v>622</v>
      </c>
      <c s="25" t="s">
        <v>61</v>
      </c>
      <c s="30" t="s">
        <v>623</v>
      </c>
      <c s="31" t="s">
        <v>84</v>
      </c>
      <c s="32">
        <v>152.832</v>
      </c>
      <c s="33">
        <v>0</v>
      </c>
      <c s="33">
        <f>ROUND(ROUND(H62,2)*ROUND(G62,3),2)</f>
      </c>
      <c s="31" t="s">
        <v>53</v>
      </c>
      <c r="O62">
        <f>(I62*21)/100</f>
      </c>
      <c t="s">
        <v>23</v>
      </c>
    </row>
    <row r="63" spans="1:5" ht="51">
      <c r="A63" s="34" t="s">
        <v>54</v>
      </c>
      <c r="E63" s="35" t="s">
        <v>627</v>
      </c>
    </row>
    <row r="64" spans="1:5" ht="12.75">
      <c r="A64" s="36" t="s">
        <v>56</v>
      </c>
      <c r="E64" s="37" t="s">
        <v>628</v>
      </c>
    </row>
    <row r="65" spans="1:5" ht="242.25">
      <c r="A65" t="s">
        <v>58</v>
      </c>
      <c r="E65" s="35" t="s">
        <v>626</v>
      </c>
    </row>
    <row r="66" spans="1:16" ht="12.75">
      <c r="A66" s="25" t="s">
        <v>47</v>
      </c>
      <c s="29" t="s">
        <v>460</v>
      </c>
      <c s="29" t="s">
        <v>622</v>
      </c>
      <c s="25" t="s">
        <v>65</v>
      </c>
      <c s="30" t="s">
        <v>623</v>
      </c>
      <c s="31" t="s">
        <v>84</v>
      </c>
      <c s="32">
        <v>106.86</v>
      </c>
      <c s="33">
        <v>0</v>
      </c>
      <c s="33">
        <f>ROUND(ROUND(H66,2)*ROUND(G66,3),2)</f>
      </c>
      <c s="31" t="s">
        <v>53</v>
      </c>
      <c r="O66">
        <f>(I66*21)/100</f>
      </c>
      <c t="s">
        <v>23</v>
      </c>
    </row>
    <row r="67" spans="1:5" ht="63.75">
      <c r="A67" s="34" t="s">
        <v>54</v>
      </c>
      <c r="E67" s="35" t="s">
        <v>629</v>
      </c>
    </row>
    <row r="68" spans="1:5" ht="25.5">
      <c r="A68" s="36" t="s">
        <v>56</v>
      </c>
      <c r="E68" s="37" t="s">
        <v>630</v>
      </c>
    </row>
    <row r="69" spans="1:5" ht="242.25">
      <c r="A69" t="s">
        <v>58</v>
      </c>
      <c r="E69" s="35" t="s">
        <v>626</v>
      </c>
    </row>
    <row r="70" spans="1:16" ht="12.75">
      <c r="A70" s="25" t="s">
        <v>47</v>
      </c>
      <c s="29" t="s">
        <v>421</v>
      </c>
      <c s="29" t="s">
        <v>631</v>
      </c>
      <c s="25" t="s">
        <v>70</v>
      </c>
      <c s="30" t="s">
        <v>632</v>
      </c>
      <c s="31" t="s">
        <v>84</v>
      </c>
      <c s="32">
        <v>9</v>
      </c>
      <c s="33">
        <v>0</v>
      </c>
      <c s="33">
        <f>ROUND(ROUND(H70,2)*ROUND(G70,3),2)</f>
      </c>
      <c s="31" t="s">
        <v>53</v>
      </c>
      <c r="O70">
        <f>(I70*21)/100</f>
      </c>
      <c t="s">
        <v>23</v>
      </c>
    </row>
    <row r="71" spans="1:5" ht="76.5">
      <c r="A71" s="34" t="s">
        <v>54</v>
      </c>
      <c r="E71" s="35" t="s">
        <v>633</v>
      </c>
    </row>
    <row r="72" spans="1:5" ht="25.5">
      <c r="A72" s="36" t="s">
        <v>56</v>
      </c>
      <c r="E72" s="37" t="s">
        <v>611</v>
      </c>
    </row>
    <row r="73" spans="1:5" ht="267.75">
      <c r="A73" t="s">
        <v>58</v>
      </c>
      <c r="E73" s="35" t="s">
        <v>634</v>
      </c>
    </row>
    <row r="74" spans="1:16" ht="12.75">
      <c r="A74" s="25" t="s">
        <v>47</v>
      </c>
      <c s="29" t="s">
        <v>88</v>
      </c>
      <c s="29" t="s">
        <v>197</v>
      </c>
      <c s="25" t="s">
        <v>70</v>
      </c>
      <c s="30" t="s">
        <v>198</v>
      </c>
      <c s="31" t="s">
        <v>77</v>
      </c>
      <c s="32">
        <v>68.4</v>
      </c>
      <c s="33">
        <v>0</v>
      </c>
      <c s="33">
        <f>ROUND(ROUND(H74,2)*ROUND(G74,3),2)</f>
      </c>
      <c s="31" t="s">
        <v>53</v>
      </c>
      <c r="O74">
        <f>(I74*21)/100</f>
      </c>
      <c t="s">
        <v>23</v>
      </c>
    </row>
    <row r="75" spans="1:5" ht="38.25">
      <c r="A75" s="34" t="s">
        <v>54</v>
      </c>
      <c r="E75" s="35" t="s">
        <v>635</v>
      </c>
    </row>
    <row r="76" spans="1:5" ht="12.75">
      <c r="A76" s="36" t="s">
        <v>56</v>
      </c>
      <c r="E76" s="37" t="s">
        <v>636</v>
      </c>
    </row>
    <row r="77" spans="1:5" ht="38.25">
      <c r="A77" t="s">
        <v>58</v>
      </c>
      <c r="E77" s="35" t="s">
        <v>201</v>
      </c>
    </row>
    <row r="78" spans="1:16" ht="12.75">
      <c r="A78" s="25" t="s">
        <v>47</v>
      </c>
      <c s="29" t="s">
        <v>231</v>
      </c>
      <c s="29" t="s">
        <v>203</v>
      </c>
      <c s="25" t="s">
        <v>70</v>
      </c>
      <c s="30" t="s">
        <v>204</v>
      </c>
      <c s="31" t="s">
        <v>77</v>
      </c>
      <c s="32">
        <v>92</v>
      </c>
      <c s="33">
        <v>0</v>
      </c>
      <c s="33">
        <f>ROUND(ROUND(H78,2)*ROUND(G78,3),2)</f>
      </c>
      <c s="31" t="s">
        <v>53</v>
      </c>
      <c r="O78">
        <f>(I78*21)/100</f>
      </c>
      <c t="s">
        <v>23</v>
      </c>
    </row>
    <row r="79" spans="1:5" ht="38.25">
      <c r="A79" s="34" t="s">
        <v>54</v>
      </c>
      <c r="E79" s="35" t="s">
        <v>637</v>
      </c>
    </row>
    <row r="80" spans="1:5" ht="12.75">
      <c r="A80" s="36" t="s">
        <v>56</v>
      </c>
      <c r="E80" s="37" t="s">
        <v>638</v>
      </c>
    </row>
    <row r="81" spans="1:5" ht="38.25">
      <c r="A81" t="s">
        <v>58</v>
      </c>
      <c r="E81" s="35" t="s">
        <v>201</v>
      </c>
    </row>
    <row r="82" spans="1:18" ht="12.75" customHeight="1">
      <c r="A82" s="6" t="s">
        <v>45</v>
      </c>
      <c s="6"/>
      <c s="39" t="s">
        <v>23</v>
      </c>
      <c s="6"/>
      <c s="27" t="s">
        <v>230</v>
      </c>
      <c s="6"/>
      <c s="6"/>
      <c s="6"/>
      <c s="40">
        <f>0+Q82</f>
      </c>
      <c s="6"/>
      <c r="O82">
        <f>0+R82</f>
      </c>
      <c r="Q82">
        <f>0+I83+I87+I91+I95+I99+I103+I107+I111+I115+I119+I123+I127</f>
      </c>
      <c>
        <f>0+O83+O87+O91+O95+O99+O103+O107+O111+O115+O119+O123+O127</f>
      </c>
    </row>
    <row r="83" spans="1:16" ht="12.75">
      <c r="A83" s="25" t="s">
        <v>47</v>
      </c>
      <c s="29" t="s">
        <v>334</v>
      </c>
      <c s="29" t="s">
        <v>639</v>
      </c>
      <c s="25" t="s">
        <v>70</v>
      </c>
      <c s="30" t="s">
        <v>640</v>
      </c>
      <c s="31" t="s">
        <v>84</v>
      </c>
      <c s="32">
        <v>4.488</v>
      </c>
      <c s="33">
        <v>0</v>
      </c>
      <c s="33">
        <f>ROUND(ROUND(H83,2)*ROUND(G83,3),2)</f>
      </c>
      <c s="31" t="s">
        <v>53</v>
      </c>
      <c r="O83">
        <f>(I83*21)/100</f>
      </c>
      <c t="s">
        <v>23</v>
      </c>
    </row>
    <row r="84" spans="1:5" ht="38.25">
      <c r="A84" s="34" t="s">
        <v>54</v>
      </c>
      <c r="E84" s="35" t="s">
        <v>641</v>
      </c>
    </row>
    <row r="85" spans="1:5" ht="12.75">
      <c r="A85" s="36" t="s">
        <v>56</v>
      </c>
      <c r="E85" s="37" t="s">
        <v>642</v>
      </c>
    </row>
    <row r="86" spans="1:5" ht="51">
      <c r="A86" t="s">
        <v>58</v>
      </c>
      <c r="E86" s="35" t="s">
        <v>643</v>
      </c>
    </row>
    <row r="87" spans="1:16" ht="12.75">
      <c r="A87" s="25" t="s">
        <v>47</v>
      </c>
      <c s="29" t="s">
        <v>285</v>
      </c>
      <c s="29" t="s">
        <v>644</v>
      </c>
      <c s="25" t="s">
        <v>70</v>
      </c>
      <c s="30" t="s">
        <v>645</v>
      </c>
      <c s="31" t="s">
        <v>84</v>
      </c>
      <c s="32">
        <v>0.073</v>
      </c>
      <c s="33">
        <v>0</v>
      </c>
      <c s="33">
        <f>ROUND(ROUND(H87,2)*ROUND(G87,3),2)</f>
      </c>
      <c s="31" t="s">
        <v>53</v>
      </c>
      <c r="O87">
        <f>(I87*21)/100</f>
      </c>
      <c t="s">
        <v>23</v>
      </c>
    </row>
    <row r="88" spans="1:5" ht="38.25">
      <c r="A88" s="34" t="s">
        <v>54</v>
      </c>
      <c r="E88" s="35" t="s">
        <v>646</v>
      </c>
    </row>
    <row r="89" spans="1:5" ht="12.75">
      <c r="A89" s="36" t="s">
        <v>56</v>
      </c>
      <c r="E89" s="37" t="s">
        <v>647</v>
      </c>
    </row>
    <row r="90" spans="1:5" ht="51">
      <c r="A90" t="s">
        <v>58</v>
      </c>
      <c r="E90" s="35" t="s">
        <v>643</v>
      </c>
    </row>
    <row r="91" spans="1:16" ht="12.75">
      <c r="A91" s="25" t="s">
        <v>47</v>
      </c>
      <c s="29" t="s">
        <v>275</v>
      </c>
      <c s="29" t="s">
        <v>238</v>
      </c>
      <c s="25" t="s">
        <v>70</v>
      </c>
      <c s="30" t="s">
        <v>239</v>
      </c>
      <c s="31" t="s">
        <v>77</v>
      </c>
      <c s="32">
        <v>21.76</v>
      </c>
      <c s="33">
        <v>0</v>
      </c>
      <c s="33">
        <f>ROUND(ROUND(H91,2)*ROUND(G91,3),2)</f>
      </c>
      <c s="31" t="s">
        <v>53</v>
      </c>
      <c r="O91">
        <f>(I91*21)/100</f>
      </c>
      <c t="s">
        <v>23</v>
      </c>
    </row>
    <row r="92" spans="1:5" ht="38.25">
      <c r="A92" s="34" t="s">
        <v>54</v>
      </c>
      <c r="E92" s="35" t="s">
        <v>648</v>
      </c>
    </row>
    <row r="93" spans="1:5" ht="12.75">
      <c r="A93" s="36" t="s">
        <v>56</v>
      </c>
      <c r="E93" s="37" t="s">
        <v>649</v>
      </c>
    </row>
    <row r="94" spans="1:5" ht="51">
      <c r="A94" t="s">
        <v>58</v>
      </c>
      <c r="E94" s="35" t="s">
        <v>242</v>
      </c>
    </row>
    <row r="95" spans="1:16" ht="12.75">
      <c r="A95" s="25" t="s">
        <v>47</v>
      </c>
      <c s="29" t="s">
        <v>60</v>
      </c>
      <c s="29" t="s">
        <v>650</v>
      </c>
      <c s="25" t="s">
        <v>70</v>
      </c>
      <c s="30" t="s">
        <v>651</v>
      </c>
      <c s="31" t="s">
        <v>52</v>
      </c>
      <c s="32">
        <v>2.6</v>
      </c>
      <c s="33">
        <v>0</v>
      </c>
      <c s="33">
        <f>ROUND(ROUND(H95,2)*ROUND(G95,3),2)</f>
      </c>
      <c s="31" t="s">
        <v>53</v>
      </c>
      <c r="O95">
        <f>(I95*21)/100</f>
      </c>
      <c t="s">
        <v>23</v>
      </c>
    </row>
    <row r="96" spans="1:5" ht="51">
      <c r="A96" s="34" t="s">
        <v>54</v>
      </c>
      <c r="E96" s="35" t="s">
        <v>652</v>
      </c>
    </row>
    <row r="97" spans="1:5" ht="12.75">
      <c r="A97" s="36" t="s">
        <v>56</v>
      </c>
      <c r="E97" s="37" t="s">
        <v>653</v>
      </c>
    </row>
    <row r="98" spans="1:5" ht="38.25">
      <c r="A98" t="s">
        <v>58</v>
      </c>
      <c r="E98" s="35" t="s">
        <v>654</v>
      </c>
    </row>
    <row r="99" spans="1:16" ht="12.75">
      <c r="A99" s="25" t="s">
        <v>47</v>
      </c>
      <c s="29" t="s">
        <v>105</v>
      </c>
      <c s="29" t="s">
        <v>655</v>
      </c>
      <c s="25" t="s">
        <v>70</v>
      </c>
      <c s="30" t="s">
        <v>656</v>
      </c>
      <c s="31" t="s">
        <v>84</v>
      </c>
      <c s="32">
        <v>1.2</v>
      </c>
      <c s="33">
        <v>0</v>
      </c>
      <c s="33">
        <f>ROUND(ROUND(H99,2)*ROUND(G99,3),2)</f>
      </c>
      <c s="31" t="s">
        <v>53</v>
      </c>
      <c r="O99">
        <f>(I99*21)/100</f>
      </c>
      <c t="s">
        <v>23</v>
      </c>
    </row>
    <row r="100" spans="1:5" ht="38.25">
      <c r="A100" s="34" t="s">
        <v>54</v>
      </c>
      <c r="E100" s="35" t="s">
        <v>657</v>
      </c>
    </row>
    <row r="101" spans="1:5" ht="12.75">
      <c r="A101" s="36" t="s">
        <v>56</v>
      </c>
      <c r="E101" s="37" t="s">
        <v>658</v>
      </c>
    </row>
    <row r="102" spans="1:5" ht="25.5">
      <c r="A102" t="s">
        <v>58</v>
      </c>
      <c r="E102" s="35" t="s">
        <v>659</v>
      </c>
    </row>
    <row r="103" spans="1:16" ht="12.75">
      <c r="A103" s="25" t="s">
        <v>47</v>
      </c>
      <c s="29" t="s">
        <v>486</v>
      </c>
      <c s="29" t="s">
        <v>660</v>
      </c>
      <c s="25" t="s">
        <v>70</v>
      </c>
      <c s="30" t="s">
        <v>661</v>
      </c>
      <c s="31" t="s">
        <v>117</v>
      </c>
      <c s="32">
        <v>5.27</v>
      </c>
      <c s="33">
        <v>0</v>
      </c>
      <c s="33">
        <f>ROUND(ROUND(H103,2)*ROUND(G103,3),2)</f>
      </c>
      <c s="31" t="s">
        <v>53</v>
      </c>
      <c r="O103">
        <f>(I103*21)/100</f>
      </c>
      <c t="s">
        <v>23</v>
      </c>
    </row>
    <row r="104" spans="1:5" ht="38.25">
      <c r="A104" s="34" t="s">
        <v>54</v>
      </c>
      <c r="E104" s="35" t="s">
        <v>662</v>
      </c>
    </row>
    <row r="105" spans="1:5" ht="12.75">
      <c r="A105" s="36" t="s">
        <v>56</v>
      </c>
      <c r="E105" s="37" t="s">
        <v>663</v>
      </c>
    </row>
    <row r="106" spans="1:5" ht="63.75">
      <c r="A106" t="s">
        <v>58</v>
      </c>
      <c r="E106" s="35" t="s">
        <v>664</v>
      </c>
    </row>
    <row r="107" spans="1:16" ht="12.75">
      <c r="A107" s="25" t="s">
        <v>47</v>
      </c>
      <c s="29" t="s">
        <v>98</v>
      </c>
      <c s="29" t="s">
        <v>665</v>
      </c>
      <c s="25" t="s">
        <v>70</v>
      </c>
      <c s="30" t="s">
        <v>666</v>
      </c>
      <c s="31" t="s">
        <v>117</v>
      </c>
      <c s="32">
        <v>26</v>
      </c>
      <c s="33">
        <v>0</v>
      </c>
      <c s="33">
        <f>ROUND(ROUND(H107,2)*ROUND(G107,3),2)</f>
      </c>
      <c s="31" t="s">
        <v>53</v>
      </c>
      <c r="O107">
        <f>(I107*21)/100</f>
      </c>
      <c t="s">
        <v>23</v>
      </c>
    </row>
    <row r="108" spans="1:5" ht="51">
      <c r="A108" s="34" t="s">
        <v>54</v>
      </c>
      <c r="E108" s="35" t="s">
        <v>667</v>
      </c>
    </row>
    <row r="109" spans="1:5" ht="12.75">
      <c r="A109" s="36" t="s">
        <v>56</v>
      </c>
      <c r="E109" s="37" t="s">
        <v>668</v>
      </c>
    </row>
    <row r="110" spans="1:5" ht="191.25">
      <c r="A110" t="s">
        <v>58</v>
      </c>
      <c r="E110" s="35" t="s">
        <v>669</v>
      </c>
    </row>
    <row r="111" spans="1:16" ht="12.75">
      <c r="A111" s="25" t="s">
        <v>47</v>
      </c>
      <c s="29" t="s">
        <v>68</v>
      </c>
      <c s="29" t="s">
        <v>670</v>
      </c>
      <c s="25" t="s">
        <v>70</v>
      </c>
      <c s="30" t="s">
        <v>671</v>
      </c>
      <c s="31" t="s">
        <v>84</v>
      </c>
      <c s="32">
        <v>1.837</v>
      </c>
      <c s="33">
        <v>0</v>
      </c>
      <c s="33">
        <f>ROUND(ROUND(H111,2)*ROUND(G111,3),2)</f>
      </c>
      <c s="31" t="s">
        <v>53</v>
      </c>
      <c r="O111">
        <f>(I111*21)/100</f>
      </c>
      <c t="s">
        <v>23</v>
      </c>
    </row>
    <row r="112" spans="1:5" ht="38.25">
      <c r="A112" s="34" t="s">
        <v>54</v>
      </c>
      <c r="E112" s="35" t="s">
        <v>672</v>
      </c>
    </row>
    <row r="113" spans="1:5" ht="12.75">
      <c r="A113" s="36" t="s">
        <v>56</v>
      </c>
      <c r="E113" s="37" t="s">
        <v>673</v>
      </c>
    </row>
    <row r="114" spans="1:5" ht="395.25">
      <c r="A114" t="s">
        <v>58</v>
      </c>
      <c r="E114" s="35" t="s">
        <v>674</v>
      </c>
    </row>
    <row r="115" spans="1:16" ht="12.75">
      <c r="A115" s="25" t="s">
        <v>47</v>
      </c>
      <c s="29" t="s">
        <v>196</v>
      </c>
      <c s="29" t="s">
        <v>675</v>
      </c>
      <c s="25" t="s">
        <v>70</v>
      </c>
      <c s="30" t="s">
        <v>676</v>
      </c>
      <c s="31" t="s">
        <v>84</v>
      </c>
      <c s="32">
        <v>26.52</v>
      </c>
      <c s="33">
        <v>0</v>
      </c>
      <c s="33">
        <f>ROUND(ROUND(H115,2)*ROUND(G115,3),2)</f>
      </c>
      <c s="31" t="s">
        <v>53</v>
      </c>
      <c r="O115">
        <f>(I115*21)/100</f>
      </c>
      <c t="s">
        <v>23</v>
      </c>
    </row>
    <row r="116" spans="1:5" ht="76.5">
      <c r="A116" s="34" t="s">
        <v>54</v>
      </c>
      <c r="E116" s="35" t="s">
        <v>677</v>
      </c>
    </row>
    <row r="117" spans="1:5" ht="12.75">
      <c r="A117" s="36" t="s">
        <v>56</v>
      </c>
      <c r="E117" s="37" t="s">
        <v>678</v>
      </c>
    </row>
    <row r="118" spans="1:5" ht="395.25">
      <c r="A118" t="s">
        <v>58</v>
      </c>
      <c r="E118" s="35" t="s">
        <v>674</v>
      </c>
    </row>
    <row r="119" spans="1:16" ht="12.75">
      <c r="A119" s="25" t="s">
        <v>47</v>
      </c>
      <c s="29" t="s">
        <v>260</v>
      </c>
      <c s="29" t="s">
        <v>679</v>
      </c>
      <c s="25" t="s">
        <v>70</v>
      </c>
      <c s="30" t="s">
        <v>680</v>
      </c>
      <c s="31" t="s">
        <v>52</v>
      </c>
      <c s="32">
        <v>5.205</v>
      </c>
      <c s="33">
        <v>0</v>
      </c>
      <c s="33">
        <f>ROUND(ROUND(H119,2)*ROUND(G119,3),2)</f>
      </c>
      <c s="31" t="s">
        <v>53</v>
      </c>
      <c r="O119">
        <f>(I119*21)/100</f>
      </c>
      <c t="s">
        <v>23</v>
      </c>
    </row>
    <row r="120" spans="1:5" ht="38.25">
      <c r="A120" s="34" t="s">
        <v>54</v>
      </c>
      <c r="E120" s="35" t="s">
        <v>681</v>
      </c>
    </row>
    <row r="121" spans="1:5" ht="12.75">
      <c r="A121" s="36" t="s">
        <v>56</v>
      </c>
      <c r="E121" s="37" t="s">
        <v>682</v>
      </c>
    </row>
    <row r="122" spans="1:5" ht="267.75">
      <c r="A122" t="s">
        <v>58</v>
      </c>
      <c r="E122" s="35" t="s">
        <v>683</v>
      </c>
    </row>
    <row r="123" spans="1:16" ht="12.75">
      <c r="A123" s="25" t="s">
        <v>47</v>
      </c>
      <c s="29" t="s">
        <v>64</v>
      </c>
      <c s="29" t="s">
        <v>684</v>
      </c>
      <c s="25" t="s">
        <v>70</v>
      </c>
      <c s="30" t="s">
        <v>685</v>
      </c>
      <c s="31" t="s">
        <v>77</v>
      </c>
      <c s="32">
        <v>100.08</v>
      </c>
      <c s="33">
        <v>0</v>
      </c>
      <c s="33">
        <f>ROUND(ROUND(H123,2)*ROUND(G123,3),2)</f>
      </c>
      <c s="31" t="s">
        <v>53</v>
      </c>
      <c r="O123">
        <f>(I123*21)/100</f>
      </c>
      <c t="s">
        <v>23</v>
      </c>
    </row>
    <row r="124" spans="1:5" ht="38.25">
      <c r="A124" s="34" t="s">
        <v>54</v>
      </c>
      <c r="E124" s="35" t="s">
        <v>686</v>
      </c>
    </row>
    <row r="125" spans="1:5" ht="12.75">
      <c r="A125" s="36" t="s">
        <v>56</v>
      </c>
      <c r="E125" s="37" t="s">
        <v>687</v>
      </c>
    </row>
    <row r="126" spans="1:5" ht="102">
      <c r="A126" t="s">
        <v>58</v>
      </c>
      <c r="E126" s="35" t="s">
        <v>688</v>
      </c>
    </row>
    <row r="127" spans="1:16" ht="12.75">
      <c r="A127" s="25" t="s">
        <v>47</v>
      </c>
      <c s="29" t="s">
        <v>427</v>
      </c>
      <c s="29" t="s">
        <v>689</v>
      </c>
      <c s="25" t="s">
        <v>70</v>
      </c>
      <c s="30" t="s">
        <v>690</v>
      </c>
      <c s="31" t="s">
        <v>77</v>
      </c>
      <c s="32">
        <v>4.62</v>
      </c>
      <c s="33">
        <v>0</v>
      </c>
      <c s="33">
        <f>ROUND(ROUND(H127,2)*ROUND(G127,3),2)</f>
      </c>
      <c s="31" t="s">
        <v>53</v>
      </c>
      <c r="O127">
        <f>(I127*21)/100</f>
      </c>
      <c t="s">
        <v>23</v>
      </c>
    </row>
    <row r="128" spans="1:5" ht="51">
      <c r="A128" s="34" t="s">
        <v>54</v>
      </c>
      <c r="E128" s="35" t="s">
        <v>691</v>
      </c>
    </row>
    <row r="129" spans="1:5" ht="12.75">
      <c r="A129" s="36" t="s">
        <v>56</v>
      </c>
      <c r="E129" s="37" t="s">
        <v>692</v>
      </c>
    </row>
    <row r="130" spans="1:5" ht="102">
      <c r="A130" t="s">
        <v>58</v>
      </c>
      <c r="E130" s="35" t="s">
        <v>688</v>
      </c>
    </row>
    <row r="131" spans="1:18" ht="12.75" customHeight="1">
      <c r="A131" s="6" t="s">
        <v>45</v>
      </c>
      <c s="6"/>
      <c s="39" t="s">
        <v>22</v>
      </c>
      <c s="6"/>
      <c s="27" t="s">
        <v>693</v>
      </c>
      <c s="6"/>
      <c s="6"/>
      <c s="6"/>
      <c s="40">
        <f>0+Q131</f>
      </c>
      <c s="6"/>
      <c r="O131">
        <f>0+R131</f>
      </c>
      <c r="Q131">
        <f>0+I132+I136+I140+I144+I148</f>
      </c>
      <c>
        <f>0+O132+O136+O140+O144+O148</f>
      </c>
    </row>
    <row r="132" spans="1:16" ht="12.75">
      <c r="A132" s="25" t="s">
        <v>47</v>
      </c>
      <c s="29" t="s">
        <v>307</v>
      </c>
      <c s="29" t="s">
        <v>694</v>
      </c>
      <c s="25" t="s">
        <v>70</v>
      </c>
      <c s="30" t="s">
        <v>695</v>
      </c>
      <c s="31" t="s">
        <v>696</v>
      </c>
      <c s="32">
        <v>126</v>
      </c>
      <c s="33">
        <v>0</v>
      </c>
      <c s="33">
        <f>ROUND(ROUND(H132,2)*ROUND(G132,3),2)</f>
      </c>
      <c s="31" t="s">
        <v>53</v>
      </c>
      <c r="O132">
        <f>(I132*21)/100</f>
      </c>
      <c t="s">
        <v>23</v>
      </c>
    </row>
    <row r="133" spans="1:5" ht="51">
      <c r="A133" s="34" t="s">
        <v>54</v>
      </c>
      <c r="E133" s="35" t="s">
        <v>697</v>
      </c>
    </row>
    <row r="134" spans="1:5" ht="12.75">
      <c r="A134" s="36" t="s">
        <v>56</v>
      </c>
      <c r="E134" s="37" t="s">
        <v>698</v>
      </c>
    </row>
    <row r="135" spans="1:5" ht="25.5">
      <c r="A135" t="s">
        <v>58</v>
      </c>
      <c r="E135" s="35" t="s">
        <v>699</v>
      </c>
    </row>
    <row r="136" spans="1:16" ht="12.75">
      <c r="A136" s="25" t="s">
        <v>47</v>
      </c>
      <c s="29" t="s">
        <v>171</v>
      </c>
      <c s="29" t="s">
        <v>700</v>
      </c>
      <c s="25" t="s">
        <v>70</v>
      </c>
      <c s="30" t="s">
        <v>701</v>
      </c>
      <c s="31" t="s">
        <v>84</v>
      </c>
      <c s="32">
        <v>9.282</v>
      </c>
      <c s="33">
        <v>0</v>
      </c>
      <c s="33">
        <f>ROUND(ROUND(H136,2)*ROUND(G136,3),2)</f>
      </c>
      <c s="31" t="s">
        <v>53</v>
      </c>
      <c r="O136">
        <f>(I136*21)/100</f>
      </c>
      <c t="s">
        <v>23</v>
      </c>
    </row>
    <row r="137" spans="1:5" ht="153">
      <c r="A137" s="34" t="s">
        <v>54</v>
      </c>
      <c r="E137" s="35" t="s">
        <v>702</v>
      </c>
    </row>
    <row r="138" spans="1:5" ht="12.75">
      <c r="A138" s="36" t="s">
        <v>56</v>
      </c>
      <c r="E138" s="37" t="s">
        <v>703</v>
      </c>
    </row>
    <row r="139" spans="1:5" ht="408">
      <c r="A139" t="s">
        <v>58</v>
      </c>
      <c r="E139" s="35" t="s">
        <v>704</v>
      </c>
    </row>
    <row r="140" spans="1:16" ht="12.75">
      <c r="A140" s="25" t="s">
        <v>47</v>
      </c>
      <c s="29" t="s">
        <v>411</v>
      </c>
      <c s="29" t="s">
        <v>705</v>
      </c>
      <c s="25" t="s">
        <v>70</v>
      </c>
      <c s="30" t="s">
        <v>706</v>
      </c>
      <c s="31" t="s">
        <v>52</v>
      </c>
      <c s="32">
        <v>1.821</v>
      </c>
      <c s="33">
        <v>0</v>
      </c>
      <c s="33">
        <f>ROUND(ROUND(H140,2)*ROUND(G140,3),2)</f>
      </c>
      <c s="31" t="s">
        <v>53</v>
      </c>
      <c r="O140">
        <f>(I140*21)/100</f>
      </c>
      <c t="s">
        <v>23</v>
      </c>
    </row>
    <row r="141" spans="1:5" ht="38.25">
      <c r="A141" s="34" t="s">
        <v>54</v>
      </c>
      <c r="E141" s="35" t="s">
        <v>707</v>
      </c>
    </row>
    <row r="142" spans="1:5" ht="12.75">
      <c r="A142" s="36" t="s">
        <v>56</v>
      </c>
      <c r="E142" s="37" t="s">
        <v>708</v>
      </c>
    </row>
    <row r="143" spans="1:5" ht="242.25">
      <c r="A143" t="s">
        <v>58</v>
      </c>
      <c r="E143" s="35" t="s">
        <v>709</v>
      </c>
    </row>
    <row r="144" spans="1:16" ht="12.75">
      <c r="A144" s="25" t="s">
        <v>47</v>
      </c>
      <c s="29" t="s">
        <v>202</v>
      </c>
      <c s="29" t="s">
        <v>710</v>
      </c>
      <c s="25" t="s">
        <v>70</v>
      </c>
      <c s="30" t="s">
        <v>711</v>
      </c>
      <c s="31" t="s">
        <v>84</v>
      </c>
      <c s="32">
        <v>27.705</v>
      </c>
      <c s="33">
        <v>0</v>
      </c>
      <c s="33">
        <f>ROUND(ROUND(H144,2)*ROUND(G144,3),2)</f>
      </c>
      <c s="31" t="s">
        <v>53</v>
      </c>
      <c r="O144">
        <f>(I144*21)/100</f>
      </c>
      <c t="s">
        <v>23</v>
      </c>
    </row>
    <row r="145" spans="1:5" ht="191.25">
      <c r="A145" s="34" t="s">
        <v>54</v>
      </c>
      <c r="E145" s="35" t="s">
        <v>712</v>
      </c>
    </row>
    <row r="146" spans="1:5" ht="38.25">
      <c r="A146" s="36" t="s">
        <v>56</v>
      </c>
      <c r="E146" s="37" t="s">
        <v>713</v>
      </c>
    </row>
    <row r="147" spans="1:5" ht="395.25">
      <c r="A147" t="s">
        <v>58</v>
      </c>
      <c r="E147" s="35" t="s">
        <v>249</v>
      </c>
    </row>
    <row r="148" spans="1:16" ht="12.75">
      <c r="A148" s="25" t="s">
        <v>47</v>
      </c>
      <c s="29" t="s">
        <v>266</v>
      </c>
      <c s="29" t="s">
        <v>714</v>
      </c>
      <c s="25" t="s">
        <v>70</v>
      </c>
      <c s="30" t="s">
        <v>715</v>
      </c>
      <c s="31" t="s">
        <v>52</v>
      </c>
      <c s="32">
        <v>5.438</v>
      </c>
      <c s="33">
        <v>0</v>
      </c>
      <c s="33">
        <f>ROUND(ROUND(H148,2)*ROUND(G148,3),2)</f>
      </c>
      <c s="31" t="s">
        <v>53</v>
      </c>
      <c r="O148">
        <f>(I148*21)/100</f>
      </c>
      <c t="s">
        <v>23</v>
      </c>
    </row>
    <row r="149" spans="1:5" ht="51">
      <c r="A149" s="34" t="s">
        <v>54</v>
      </c>
      <c r="E149" s="35" t="s">
        <v>716</v>
      </c>
    </row>
    <row r="150" spans="1:5" ht="12.75">
      <c r="A150" s="36" t="s">
        <v>56</v>
      </c>
      <c r="E150" s="37" t="s">
        <v>717</v>
      </c>
    </row>
    <row r="151" spans="1:5" ht="267.75">
      <c r="A151" t="s">
        <v>58</v>
      </c>
      <c r="E151" s="35" t="s">
        <v>683</v>
      </c>
    </row>
    <row r="152" spans="1:18" ht="12.75" customHeight="1">
      <c r="A152" s="6" t="s">
        <v>45</v>
      </c>
      <c s="6"/>
      <c s="39" t="s">
        <v>33</v>
      </c>
      <c s="6"/>
      <c s="27" t="s">
        <v>243</v>
      </c>
      <c s="6"/>
      <c s="6"/>
      <c s="6"/>
      <c s="40">
        <f>0+Q152</f>
      </c>
      <c s="6"/>
      <c r="O152">
        <f>0+R152</f>
      </c>
      <c r="Q152">
        <f>0+I153+I157+I161+I165+I169+I173+I177+I181+I185+I189</f>
      </c>
      <c>
        <f>0+O153+O157+O161+O165+O169+O173+O177+O181+O185+O189</f>
      </c>
    </row>
    <row r="153" spans="1:16" ht="12.75">
      <c r="A153" s="25" t="s">
        <v>47</v>
      </c>
      <c s="29" t="s">
        <v>329</v>
      </c>
      <c s="29" t="s">
        <v>718</v>
      </c>
      <c s="25" t="s">
        <v>70</v>
      </c>
      <c s="30" t="s">
        <v>719</v>
      </c>
      <c s="31" t="s">
        <v>84</v>
      </c>
      <c s="32">
        <v>25.701</v>
      </c>
      <c s="33">
        <v>0</v>
      </c>
      <c s="33">
        <f>ROUND(ROUND(H153,2)*ROUND(G153,3),2)</f>
      </c>
      <c s="31" t="s">
        <v>53</v>
      </c>
      <c r="O153">
        <f>(I153*21)/100</f>
      </c>
      <c t="s">
        <v>23</v>
      </c>
    </row>
    <row r="154" spans="1:5" ht="89.25">
      <c r="A154" s="34" t="s">
        <v>54</v>
      </c>
      <c r="E154" s="35" t="s">
        <v>720</v>
      </c>
    </row>
    <row r="155" spans="1:5" ht="12.75">
      <c r="A155" s="36" t="s">
        <v>56</v>
      </c>
      <c r="E155" s="37" t="s">
        <v>721</v>
      </c>
    </row>
    <row r="156" spans="1:5" ht="395.25">
      <c r="A156" t="s">
        <v>58</v>
      </c>
      <c r="E156" s="35" t="s">
        <v>249</v>
      </c>
    </row>
    <row r="157" spans="1:16" ht="12.75">
      <c r="A157" s="25" t="s">
        <v>47</v>
      </c>
      <c s="29" t="s">
        <v>324</v>
      </c>
      <c s="29" t="s">
        <v>722</v>
      </c>
      <c s="25" t="s">
        <v>70</v>
      </c>
      <c s="30" t="s">
        <v>723</v>
      </c>
      <c s="31" t="s">
        <v>52</v>
      </c>
      <c s="32">
        <v>5.044</v>
      </c>
      <c s="33">
        <v>0</v>
      </c>
      <c s="33">
        <f>ROUND(ROUND(H157,2)*ROUND(G157,3),2)</f>
      </c>
      <c s="31" t="s">
        <v>53</v>
      </c>
      <c r="O157">
        <f>(I157*21)/100</f>
      </c>
      <c t="s">
        <v>23</v>
      </c>
    </row>
    <row r="158" spans="1:5" ht="51">
      <c r="A158" s="34" t="s">
        <v>54</v>
      </c>
      <c r="E158" s="35" t="s">
        <v>724</v>
      </c>
    </row>
    <row r="159" spans="1:5" ht="12.75">
      <c r="A159" s="36" t="s">
        <v>56</v>
      </c>
      <c r="E159" s="37" t="s">
        <v>725</v>
      </c>
    </row>
    <row r="160" spans="1:5" ht="267.75">
      <c r="A160" t="s">
        <v>58</v>
      </c>
      <c r="E160" s="35" t="s">
        <v>726</v>
      </c>
    </row>
    <row r="161" spans="1:16" ht="12.75">
      <c r="A161" s="25" t="s">
        <v>47</v>
      </c>
      <c s="29" t="s">
        <v>44</v>
      </c>
      <c s="29" t="s">
        <v>727</v>
      </c>
      <c s="25" t="s">
        <v>70</v>
      </c>
      <c s="30" t="s">
        <v>728</v>
      </c>
      <c s="31" t="s">
        <v>84</v>
      </c>
      <c s="32">
        <v>2.48</v>
      </c>
      <c s="33">
        <v>0</v>
      </c>
      <c s="33">
        <f>ROUND(ROUND(H161,2)*ROUND(G161,3),2)</f>
      </c>
      <c s="31" t="s">
        <v>53</v>
      </c>
      <c r="O161">
        <f>(I161*21)/100</f>
      </c>
      <c t="s">
        <v>23</v>
      </c>
    </row>
    <row r="162" spans="1:5" ht="51">
      <c r="A162" s="34" t="s">
        <v>54</v>
      </c>
      <c r="E162" s="35" t="s">
        <v>729</v>
      </c>
    </row>
    <row r="163" spans="1:5" ht="12.75">
      <c r="A163" s="36" t="s">
        <v>56</v>
      </c>
      <c r="E163" s="37" t="s">
        <v>730</v>
      </c>
    </row>
    <row r="164" spans="1:5" ht="293.25">
      <c r="A164" t="s">
        <v>58</v>
      </c>
      <c r="E164" s="35" t="s">
        <v>731</v>
      </c>
    </row>
    <row r="165" spans="1:16" ht="12.75">
      <c r="A165" s="25" t="s">
        <v>47</v>
      </c>
      <c s="29" t="s">
        <v>237</v>
      </c>
      <c s="29" t="s">
        <v>732</v>
      </c>
      <c s="25" t="s">
        <v>50</v>
      </c>
      <c s="30" t="s">
        <v>733</v>
      </c>
      <c s="31" t="s">
        <v>84</v>
      </c>
      <c s="32">
        <v>13.8</v>
      </c>
      <c s="33">
        <v>0</v>
      </c>
      <c s="33">
        <f>ROUND(ROUND(H165,2)*ROUND(G165,3),2)</f>
      </c>
      <c s="31" t="s">
        <v>53</v>
      </c>
      <c r="O165">
        <f>(I165*21)/100</f>
      </c>
      <c t="s">
        <v>23</v>
      </c>
    </row>
    <row r="166" spans="1:5" ht="38.25">
      <c r="A166" s="34" t="s">
        <v>54</v>
      </c>
      <c r="E166" s="35" t="s">
        <v>734</v>
      </c>
    </row>
    <row r="167" spans="1:5" ht="12.75">
      <c r="A167" s="36" t="s">
        <v>56</v>
      </c>
      <c r="E167" s="37" t="s">
        <v>735</v>
      </c>
    </row>
    <row r="168" spans="1:5" ht="395.25">
      <c r="A168" t="s">
        <v>58</v>
      </c>
      <c r="E168" s="35" t="s">
        <v>249</v>
      </c>
    </row>
    <row r="169" spans="1:16" ht="12.75">
      <c r="A169" s="25" t="s">
        <v>47</v>
      </c>
      <c s="29" t="s">
        <v>466</v>
      </c>
      <c s="29" t="s">
        <v>732</v>
      </c>
      <c s="25" t="s">
        <v>61</v>
      </c>
      <c s="30" t="s">
        <v>733</v>
      </c>
      <c s="31" t="s">
        <v>84</v>
      </c>
      <c s="32">
        <v>5.712</v>
      </c>
      <c s="33">
        <v>0</v>
      </c>
      <c s="33">
        <f>ROUND(ROUND(H169,2)*ROUND(G169,3),2)</f>
      </c>
      <c s="31" t="s">
        <v>53</v>
      </c>
      <c r="O169">
        <f>(I169*21)/100</f>
      </c>
      <c t="s">
        <v>23</v>
      </c>
    </row>
    <row r="170" spans="1:5" ht="38.25">
      <c r="A170" s="34" t="s">
        <v>54</v>
      </c>
      <c r="E170" s="35" t="s">
        <v>736</v>
      </c>
    </row>
    <row r="171" spans="1:5" ht="12.75">
      <c r="A171" s="36" t="s">
        <v>56</v>
      </c>
      <c r="E171" s="37" t="s">
        <v>737</v>
      </c>
    </row>
    <row r="172" spans="1:5" ht="395.25">
      <c r="A172" t="s">
        <v>58</v>
      </c>
      <c r="E172" s="35" t="s">
        <v>249</v>
      </c>
    </row>
    <row r="173" spans="1:16" ht="12.75">
      <c r="A173" s="25" t="s">
        <v>47</v>
      </c>
      <c s="29" t="s">
        <v>340</v>
      </c>
      <c s="29" t="s">
        <v>245</v>
      </c>
      <c s="25" t="s">
        <v>70</v>
      </c>
      <c s="30" t="s">
        <v>246</v>
      </c>
      <c s="31" t="s">
        <v>84</v>
      </c>
      <c s="32">
        <v>13.037</v>
      </c>
      <c s="33">
        <v>0</v>
      </c>
      <c s="33">
        <f>ROUND(ROUND(H173,2)*ROUND(G173,3),2)</f>
      </c>
      <c s="31" t="s">
        <v>53</v>
      </c>
      <c r="O173">
        <f>(I173*21)/100</f>
      </c>
      <c t="s">
        <v>23</v>
      </c>
    </row>
    <row r="174" spans="1:5" ht="140.25">
      <c r="A174" s="34" t="s">
        <v>54</v>
      </c>
      <c r="E174" s="35" t="s">
        <v>738</v>
      </c>
    </row>
    <row r="175" spans="1:5" ht="51">
      <c r="A175" s="36" t="s">
        <v>56</v>
      </c>
      <c r="E175" s="37" t="s">
        <v>739</v>
      </c>
    </row>
    <row r="176" spans="1:5" ht="395.25">
      <c r="A176" t="s">
        <v>58</v>
      </c>
      <c r="E176" s="35" t="s">
        <v>249</v>
      </c>
    </row>
    <row r="177" spans="1:16" ht="12.75">
      <c r="A177" s="25" t="s">
        <v>47</v>
      </c>
      <c s="29" t="s">
        <v>440</v>
      </c>
      <c s="29" t="s">
        <v>740</v>
      </c>
      <c s="25" t="s">
        <v>50</v>
      </c>
      <c s="30" t="s">
        <v>741</v>
      </c>
      <c s="31" t="s">
        <v>84</v>
      </c>
      <c s="32">
        <v>2.772</v>
      </c>
      <c s="33">
        <v>0</v>
      </c>
      <c s="33">
        <f>ROUND(ROUND(H177,2)*ROUND(G177,3),2)</f>
      </c>
      <c s="31" t="s">
        <v>53</v>
      </c>
      <c r="O177">
        <f>(I177*21)/100</f>
      </c>
      <c t="s">
        <v>23</v>
      </c>
    </row>
    <row r="178" spans="1:5" ht="63.75">
      <c r="A178" s="34" t="s">
        <v>54</v>
      </c>
      <c r="E178" s="35" t="s">
        <v>742</v>
      </c>
    </row>
    <row r="179" spans="1:5" ht="12.75">
      <c r="A179" s="36" t="s">
        <v>56</v>
      </c>
      <c r="E179" s="37" t="s">
        <v>591</v>
      </c>
    </row>
    <row r="180" spans="1:5" ht="51">
      <c r="A180" t="s">
        <v>58</v>
      </c>
      <c r="E180" s="35" t="s">
        <v>743</v>
      </c>
    </row>
    <row r="181" spans="1:16" ht="12.75">
      <c r="A181" s="25" t="s">
        <v>47</v>
      </c>
      <c s="29" t="s">
        <v>244</v>
      </c>
      <c s="29" t="s">
        <v>740</v>
      </c>
      <c s="25" t="s">
        <v>61</v>
      </c>
      <c s="30" t="s">
        <v>741</v>
      </c>
      <c s="31" t="s">
        <v>84</v>
      </c>
      <c s="32">
        <v>31.026</v>
      </c>
      <c s="33">
        <v>0</v>
      </c>
      <c s="33">
        <f>ROUND(ROUND(H181,2)*ROUND(G181,3),2)</f>
      </c>
      <c s="31" t="s">
        <v>53</v>
      </c>
      <c r="O181">
        <f>(I181*21)/100</f>
      </c>
      <c t="s">
        <v>23</v>
      </c>
    </row>
    <row r="182" spans="1:5" ht="51">
      <c r="A182" s="34" t="s">
        <v>54</v>
      </c>
      <c r="E182" s="35" t="s">
        <v>744</v>
      </c>
    </row>
    <row r="183" spans="1:5" ht="12.75">
      <c r="A183" s="36" t="s">
        <v>56</v>
      </c>
      <c r="E183" s="37" t="s">
        <v>745</v>
      </c>
    </row>
    <row r="184" spans="1:5" ht="51">
      <c r="A184" t="s">
        <v>58</v>
      </c>
      <c r="E184" s="35" t="s">
        <v>743</v>
      </c>
    </row>
    <row r="185" spans="1:16" ht="12.75">
      <c r="A185" s="25" t="s">
        <v>47</v>
      </c>
      <c s="29" t="s">
        <v>280</v>
      </c>
      <c s="29" t="s">
        <v>254</v>
      </c>
      <c s="25" t="s">
        <v>70</v>
      </c>
      <c s="30" t="s">
        <v>255</v>
      </c>
      <c s="31" t="s">
        <v>84</v>
      </c>
      <c s="32">
        <v>20.635</v>
      </c>
      <c s="33">
        <v>0</v>
      </c>
      <c s="33">
        <f>ROUND(ROUND(H185,2)*ROUND(G185,3),2)</f>
      </c>
      <c s="31" t="s">
        <v>53</v>
      </c>
      <c r="O185">
        <f>(I185*21)/100</f>
      </c>
      <c t="s">
        <v>23</v>
      </c>
    </row>
    <row r="186" spans="1:5" ht="102">
      <c r="A186" s="34" t="s">
        <v>54</v>
      </c>
      <c r="E186" s="35" t="s">
        <v>746</v>
      </c>
    </row>
    <row r="187" spans="1:5" ht="25.5">
      <c r="A187" s="36" t="s">
        <v>56</v>
      </c>
      <c r="E187" s="37" t="s">
        <v>747</v>
      </c>
    </row>
    <row r="188" spans="1:5" ht="102">
      <c r="A188" t="s">
        <v>58</v>
      </c>
      <c r="E188" s="35" t="s">
        <v>258</v>
      </c>
    </row>
    <row r="189" spans="1:16" ht="12.75">
      <c r="A189" s="25" t="s">
        <v>47</v>
      </c>
      <c s="29" t="s">
        <v>396</v>
      </c>
      <c s="29" t="s">
        <v>748</v>
      </c>
      <c s="25" t="s">
        <v>70</v>
      </c>
      <c s="30" t="s">
        <v>749</v>
      </c>
      <c s="31" t="s">
        <v>84</v>
      </c>
      <c s="32">
        <v>5.577</v>
      </c>
      <c s="33">
        <v>0</v>
      </c>
      <c s="33">
        <f>ROUND(ROUND(H189,2)*ROUND(G189,3),2)</f>
      </c>
      <c s="31" t="s">
        <v>53</v>
      </c>
      <c r="O189">
        <f>(I189*21)/100</f>
      </c>
      <c t="s">
        <v>23</v>
      </c>
    </row>
    <row r="190" spans="1:5" ht="140.25">
      <c r="A190" s="34" t="s">
        <v>54</v>
      </c>
      <c r="E190" s="35" t="s">
        <v>750</v>
      </c>
    </row>
    <row r="191" spans="1:5" ht="25.5">
      <c r="A191" s="36" t="s">
        <v>56</v>
      </c>
      <c r="E191" s="37" t="s">
        <v>751</v>
      </c>
    </row>
    <row r="192" spans="1:5" ht="382.5">
      <c r="A192" t="s">
        <v>58</v>
      </c>
      <c r="E192" s="35" t="s">
        <v>752</v>
      </c>
    </row>
    <row r="193" spans="1:18" ht="12.75" customHeight="1">
      <c r="A193" s="6" t="s">
        <v>45</v>
      </c>
      <c s="6"/>
      <c s="39" t="s">
        <v>35</v>
      </c>
      <c s="6"/>
      <c s="27" t="s">
        <v>259</v>
      </c>
      <c s="6"/>
      <c s="6"/>
      <c s="6"/>
      <c s="40">
        <f>0+Q193</f>
      </c>
      <c s="6"/>
      <c r="O193">
        <f>0+R193</f>
      </c>
      <c r="Q193">
        <f>0+I194</f>
      </c>
      <c>
        <f>0+O194</f>
      </c>
    </row>
    <row r="194" spans="1:16" ht="12.75">
      <c r="A194" s="25" t="s">
        <v>47</v>
      </c>
      <c s="29" t="s">
        <v>345</v>
      </c>
      <c s="29" t="s">
        <v>753</v>
      </c>
      <c s="25" t="s">
        <v>70</v>
      </c>
      <c s="30" t="s">
        <v>754</v>
      </c>
      <c s="31" t="s">
        <v>77</v>
      </c>
      <c s="32">
        <v>37.82</v>
      </c>
      <c s="33">
        <v>0</v>
      </c>
      <c s="33">
        <f>ROUND(ROUND(H194,2)*ROUND(G194,3),2)</f>
      </c>
      <c s="31" t="s">
        <v>53</v>
      </c>
      <c r="O194">
        <f>(I194*21)/100</f>
      </c>
      <c t="s">
        <v>23</v>
      </c>
    </row>
    <row r="195" spans="1:5" ht="38.25">
      <c r="A195" s="34" t="s">
        <v>54</v>
      </c>
      <c r="E195" s="35" t="s">
        <v>755</v>
      </c>
    </row>
    <row r="196" spans="1:5" ht="12.75">
      <c r="A196" s="36" t="s">
        <v>56</v>
      </c>
      <c r="E196" s="37" t="s">
        <v>756</v>
      </c>
    </row>
    <row r="197" spans="1:5" ht="140.25">
      <c r="A197" t="s">
        <v>58</v>
      </c>
      <c r="E197" s="35" t="s">
        <v>318</v>
      </c>
    </row>
    <row r="198" spans="1:18" ht="12.75" customHeight="1">
      <c r="A198" s="6" t="s">
        <v>45</v>
      </c>
      <c s="6"/>
      <c s="39" t="s">
        <v>110</v>
      </c>
      <c s="6"/>
      <c s="27" t="s">
        <v>757</v>
      </c>
      <c s="6"/>
      <c s="6"/>
      <c s="6"/>
      <c s="40">
        <f>0+Q198</f>
      </c>
      <c s="6"/>
      <c r="O198">
        <f>0+R198</f>
      </c>
      <c r="Q198">
        <f>0+I199+I203+I207+I211+I215+I219+I223</f>
      </c>
      <c>
        <f>0+O199+O203+O207+O211+O215+O219+O223</f>
      </c>
    </row>
    <row r="199" spans="1:16" ht="25.5">
      <c r="A199" s="25" t="s">
        <v>47</v>
      </c>
      <c s="29" t="s">
        <v>137</v>
      </c>
      <c s="29" t="s">
        <v>758</v>
      </c>
      <c s="25" t="s">
        <v>70</v>
      </c>
      <c s="30" t="s">
        <v>759</v>
      </c>
      <c s="31" t="s">
        <v>77</v>
      </c>
      <c s="32">
        <v>117.415</v>
      </c>
      <c s="33">
        <v>0</v>
      </c>
      <c s="33">
        <f>ROUND(ROUND(H199,2)*ROUND(G199,3),2)</f>
      </c>
      <c s="31" t="s">
        <v>53</v>
      </c>
      <c r="O199">
        <f>(I199*21)/100</f>
      </c>
      <c t="s">
        <v>23</v>
      </c>
    </row>
    <row r="200" spans="1:5" ht="102">
      <c r="A200" s="34" t="s">
        <v>54</v>
      </c>
      <c r="E200" s="35" t="s">
        <v>760</v>
      </c>
    </row>
    <row r="201" spans="1:5" ht="38.25">
      <c r="A201" s="36" t="s">
        <v>56</v>
      </c>
      <c r="E201" s="37" t="s">
        <v>761</v>
      </c>
    </row>
    <row r="202" spans="1:5" ht="204">
      <c r="A202" t="s">
        <v>58</v>
      </c>
      <c r="E202" s="35" t="s">
        <v>762</v>
      </c>
    </row>
    <row r="203" spans="1:16" ht="25.5">
      <c r="A203" s="25" t="s">
        <v>47</v>
      </c>
      <c s="29" t="s">
        <v>313</v>
      </c>
      <c s="29" t="s">
        <v>763</v>
      </c>
      <c s="25" t="s">
        <v>70</v>
      </c>
      <c s="30" t="s">
        <v>764</v>
      </c>
      <c s="31" t="s">
        <v>77</v>
      </c>
      <c s="32">
        <v>62.563</v>
      </c>
      <c s="33">
        <v>0</v>
      </c>
      <c s="33">
        <f>ROUND(ROUND(H203,2)*ROUND(G203,3),2)</f>
      </c>
      <c s="31" t="s">
        <v>53</v>
      </c>
      <c r="O203">
        <f>(I203*21)/100</f>
      </c>
      <c t="s">
        <v>23</v>
      </c>
    </row>
    <row r="204" spans="1:5" ht="51">
      <c r="A204" s="34" t="s">
        <v>54</v>
      </c>
      <c r="E204" s="35" t="s">
        <v>765</v>
      </c>
    </row>
    <row r="205" spans="1:5" ht="25.5">
      <c r="A205" s="36" t="s">
        <v>56</v>
      </c>
      <c r="E205" s="37" t="s">
        <v>766</v>
      </c>
    </row>
    <row r="206" spans="1:5" ht="204">
      <c r="A206" t="s">
        <v>58</v>
      </c>
      <c r="E206" s="35" t="s">
        <v>762</v>
      </c>
    </row>
    <row r="207" spans="1:16" ht="25.5">
      <c r="A207" s="25" t="s">
        <v>47</v>
      </c>
      <c s="29" t="s">
        <v>302</v>
      </c>
      <c s="29" t="s">
        <v>767</v>
      </c>
      <c s="25" t="s">
        <v>70</v>
      </c>
      <c s="30" t="s">
        <v>768</v>
      </c>
      <c s="31" t="s">
        <v>77</v>
      </c>
      <c s="32">
        <v>52.78</v>
      </c>
      <c s="33">
        <v>0</v>
      </c>
      <c s="33">
        <f>ROUND(ROUND(H207,2)*ROUND(G207,3),2)</f>
      </c>
      <c s="31" t="s">
        <v>53</v>
      </c>
      <c r="O207">
        <f>(I207*21)/100</f>
      </c>
      <c t="s">
        <v>23</v>
      </c>
    </row>
    <row r="208" spans="1:5" ht="38.25">
      <c r="A208" s="34" t="s">
        <v>54</v>
      </c>
      <c r="E208" s="35" t="s">
        <v>769</v>
      </c>
    </row>
    <row r="209" spans="1:5" ht="12.75">
      <c r="A209" s="36" t="s">
        <v>56</v>
      </c>
      <c r="E209" s="37" t="s">
        <v>770</v>
      </c>
    </row>
    <row r="210" spans="1:5" ht="216.75">
      <c r="A210" t="s">
        <v>58</v>
      </c>
      <c r="E210" s="35" t="s">
        <v>771</v>
      </c>
    </row>
    <row r="211" spans="1:16" ht="12.75">
      <c r="A211" s="25" t="s">
        <v>47</v>
      </c>
      <c s="29" t="s">
        <v>319</v>
      </c>
      <c s="29" t="s">
        <v>772</v>
      </c>
      <c s="25" t="s">
        <v>70</v>
      </c>
      <c s="30" t="s">
        <v>773</v>
      </c>
      <c s="31" t="s">
        <v>77</v>
      </c>
      <c s="32">
        <v>29.153</v>
      </c>
      <c s="33">
        <v>0</v>
      </c>
      <c s="33">
        <f>ROUND(ROUND(H211,2)*ROUND(G211,3),2)</f>
      </c>
      <c s="31" t="s">
        <v>53</v>
      </c>
      <c r="O211">
        <f>(I211*21)/100</f>
      </c>
      <c t="s">
        <v>23</v>
      </c>
    </row>
    <row r="212" spans="1:5" ht="63.75">
      <c r="A212" s="34" t="s">
        <v>54</v>
      </c>
      <c r="E212" s="35" t="s">
        <v>774</v>
      </c>
    </row>
    <row r="213" spans="1:5" ht="12.75">
      <c r="A213" s="36" t="s">
        <v>56</v>
      </c>
      <c r="E213" s="37" t="s">
        <v>775</v>
      </c>
    </row>
    <row r="214" spans="1:5" ht="38.25">
      <c r="A214" t="s">
        <v>58</v>
      </c>
      <c r="E214" s="35" t="s">
        <v>776</v>
      </c>
    </row>
    <row r="215" spans="1:16" ht="12.75">
      <c r="A215" s="25" t="s">
        <v>47</v>
      </c>
      <c s="29" t="s">
        <v>497</v>
      </c>
      <c s="29" t="s">
        <v>777</v>
      </c>
      <c s="25" t="s">
        <v>70</v>
      </c>
      <c s="30" t="s">
        <v>778</v>
      </c>
      <c s="31" t="s">
        <v>77</v>
      </c>
      <c s="32">
        <v>32.76</v>
      </c>
      <c s="33">
        <v>0</v>
      </c>
      <c s="33">
        <f>ROUND(ROUND(H215,2)*ROUND(G215,3),2)</f>
      </c>
      <c s="31" t="s">
        <v>53</v>
      </c>
      <c r="O215">
        <f>(I215*21)/100</f>
      </c>
      <c t="s">
        <v>23</v>
      </c>
    </row>
    <row r="216" spans="1:5" ht="38.25">
      <c r="A216" s="34" t="s">
        <v>54</v>
      </c>
      <c r="E216" s="35" t="s">
        <v>779</v>
      </c>
    </row>
    <row r="217" spans="1:5" ht="12.75">
      <c r="A217" s="36" t="s">
        <v>56</v>
      </c>
      <c r="E217" s="37" t="s">
        <v>780</v>
      </c>
    </row>
    <row r="218" spans="1:5" ht="38.25">
      <c r="A218" t="s">
        <v>58</v>
      </c>
      <c r="E218" s="35" t="s">
        <v>776</v>
      </c>
    </row>
    <row r="219" spans="1:16" ht="12.75">
      <c r="A219" s="25" t="s">
        <v>47</v>
      </c>
      <c s="29" t="s">
        <v>48</v>
      </c>
      <c s="29" t="s">
        <v>781</v>
      </c>
      <c s="25" t="s">
        <v>70</v>
      </c>
      <c s="30" t="s">
        <v>782</v>
      </c>
      <c s="31" t="s">
        <v>77</v>
      </c>
      <c s="32">
        <v>17.6</v>
      </c>
      <c s="33">
        <v>0</v>
      </c>
      <c s="33">
        <f>ROUND(ROUND(H219,2)*ROUND(G219,3),2)</f>
      </c>
      <c s="31" t="s">
        <v>53</v>
      </c>
      <c r="O219">
        <f>(I219*21)/100</f>
      </c>
      <c t="s">
        <v>23</v>
      </c>
    </row>
    <row r="220" spans="1:5" ht="38.25">
      <c r="A220" s="34" t="s">
        <v>54</v>
      </c>
      <c r="E220" s="35" t="s">
        <v>783</v>
      </c>
    </row>
    <row r="221" spans="1:5" ht="12.75">
      <c r="A221" s="36" t="s">
        <v>56</v>
      </c>
      <c r="E221" s="37" t="s">
        <v>784</v>
      </c>
    </row>
    <row r="222" spans="1:5" ht="63.75">
      <c r="A222" t="s">
        <v>58</v>
      </c>
      <c r="E222" s="35" t="s">
        <v>785</v>
      </c>
    </row>
    <row r="223" spans="1:16" ht="12.75">
      <c r="A223" s="25" t="s">
        <v>47</v>
      </c>
      <c s="29" t="s">
        <v>407</v>
      </c>
      <c s="29" t="s">
        <v>786</v>
      </c>
      <c s="25" t="s">
        <v>70</v>
      </c>
      <c s="30" t="s">
        <v>787</v>
      </c>
      <c s="31" t="s">
        <v>77</v>
      </c>
      <c s="32">
        <v>45.9</v>
      </c>
      <c s="33">
        <v>0</v>
      </c>
      <c s="33">
        <f>ROUND(ROUND(H223,2)*ROUND(G223,3),2)</f>
      </c>
      <c s="31" t="s">
        <v>53</v>
      </c>
      <c r="O223">
        <f>(I223*21)/100</f>
      </c>
      <c t="s">
        <v>23</v>
      </c>
    </row>
    <row r="224" spans="1:5" ht="38.25">
      <c r="A224" s="34" t="s">
        <v>54</v>
      </c>
      <c r="E224" s="35" t="s">
        <v>788</v>
      </c>
    </row>
    <row r="225" spans="1:5" ht="12.75">
      <c r="A225" s="36" t="s">
        <v>56</v>
      </c>
      <c r="E225" s="37" t="s">
        <v>789</v>
      </c>
    </row>
    <row r="226" spans="1:5" ht="51">
      <c r="A226" t="s">
        <v>58</v>
      </c>
      <c r="E226" s="35" t="s">
        <v>790</v>
      </c>
    </row>
    <row r="227" spans="1:18" ht="12.75" customHeight="1">
      <c r="A227" s="6" t="s">
        <v>45</v>
      </c>
      <c s="6"/>
      <c s="39" t="s">
        <v>363</v>
      </c>
      <c s="6"/>
      <c s="27" t="s">
        <v>364</v>
      </c>
      <c s="6"/>
      <c s="6"/>
      <c s="6"/>
      <c s="40">
        <f>0+Q227</f>
      </c>
      <c s="6"/>
      <c r="O227">
        <f>0+R227</f>
      </c>
      <c r="Q227">
        <f>0+I228+I232+I236+I240</f>
      </c>
      <c>
        <f>0+O228+O232+O236+O240</f>
      </c>
    </row>
    <row r="228" spans="1:16" ht="12.75">
      <c r="A228" s="25" t="s">
        <v>47</v>
      </c>
      <c s="29" t="s">
        <v>471</v>
      </c>
      <c s="29" t="s">
        <v>791</v>
      </c>
      <c s="25" t="s">
        <v>70</v>
      </c>
      <c s="30" t="s">
        <v>792</v>
      </c>
      <c s="31" t="s">
        <v>117</v>
      </c>
      <c s="32">
        <v>13.6</v>
      </c>
      <c s="33">
        <v>0</v>
      </c>
      <c s="33">
        <f>ROUND(ROUND(H228,2)*ROUND(G228,3),2)</f>
      </c>
      <c s="31" t="s">
        <v>53</v>
      </c>
      <c r="O228">
        <f>(I228*21)/100</f>
      </c>
      <c t="s">
        <v>23</v>
      </c>
    </row>
    <row r="229" spans="1:5" ht="63.75">
      <c r="A229" s="34" t="s">
        <v>54</v>
      </c>
      <c r="E229" s="35" t="s">
        <v>793</v>
      </c>
    </row>
    <row r="230" spans="1:5" ht="12.75">
      <c r="A230" s="36" t="s">
        <v>56</v>
      </c>
      <c r="E230" s="37" t="s">
        <v>794</v>
      </c>
    </row>
    <row r="231" spans="1:5" ht="242.25">
      <c r="A231" t="s">
        <v>58</v>
      </c>
      <c r="E231" s="35" t="s">
        <v>795</v>
      </c>
    </row>
    <row r="232" spans="1:16" ht="12.75">
      <c r="A232" s="25" t="s">
        <v>47</v>
      </c>
      <c s="29" t="s">
        <v>401</v>
      </c>
      <c s="29" t="s">
        <v>796</v>
      </c>
      <c s="25" t="s">
        <v>70</v>
      </c>
      <c s="30" t="s">
        <v>797</v>
      </c>
      <c s="31" t="s">
        <v>117</v>
      </c>
      <c s="32">
        <v>20.4</v>
      </c>
      <c s="33">
        <v>0</v>
      </c>
      <c s="33">
        <f>ROUND(ROUND(H232,2)*ROUND(G232,3),2)</f>
      </c>
      <c s="31" t="s">
        <v>53</v>
      </c>
      <c r="O232">
        <f>(I232*21)/100</f>
      </c>
      <c t="s">
        <v>23</v>
      </c>
    </row>
    <row r="233" spans="1:5" ht="38.25">
      <c r="A233" s="34" t="s">
        <v>54</v>
      </c>
      <c r="E233" s="35" t="s">
        <v>798</v>
      </c>
    </row>
    <row r="234" spans="1:5" ht="12.75">
      <c r="A234" s="36" t="s">
        <v>56</v>
      </c>
      <c r="E234" s="37" t="s">
        <v>799</v>
      </c>
    </row>
    <row r="235" spans="1:5" ht="242.25">
      <c r="A235" t="s">
        <v>58</v>
      </c>
      <c r="E235" s="35" t="s">
        <v>800</v>
      </c>
    </row>
    <row r="236" spans="1:16" ht="12.75">
      <c r="A236" s="25" t="s">
        <v>47</v>
      </c>
      <c s="29" t="s">
        <v>296</v>
      </c>
      <c s="29" t="s">
        <v>801</v>
      </c>
      <c s="25" t="s">
        <v>70</v>
      </c>
      <c s="30" t="s">
        <v>802</v>
      </c>
      <c s="31" t="s">
        <v>117</v>
      </c>
      <c s="32">
        <v>1.9</v>
      </c>
      <c s="33">
        <v>0</v>
      </c>
      <c s="33">
        <f>ROUND(ROUND(H236,2)*ROUND(G236,3),2)</f>
      </c>
      <c s="31" t="s">
        <v>53</v>
      </c>
      <c r="O236">
        <f>(I236*21)/100</f>
      </c>
      <c t="s">
        <v>23</v>
      </c>
    </row>
    <row r="237" spans="1:5" ht="38.25">
      <c r="A237" s="34" t="s">
        <v>54</v>
      </c>
      <c r="E237" s="35" t="s">
        <v>803</v>
      </c>
    </row>
    <row r="238" spans="1:5" ht="12.75">
      <c r="A238" s="36" t="s">
        <v>56</v>
      </c>
      <c r="E238" s="37" t="s">
        <v>804</v>
      </c>
    </row>
    <row r="239" spans="1:5" ht="242.25">
      <c r="A239" t="s">
        <v>58</v>
      </c>
      <c r="E239" s="35" t="s">
        <v>800</v>
      </c>
    </row>
    <row r="240" spans="1:16" ht="12.75">
      <c r="A240" s="25" t="s">
        <v>47</v>
      </c>
      <c s="29" t="s">
        <v>474</v>
      </c>
      <c s="29" t="s">
        <v>805</v>
      </c>
      <c s="25" t="s">
        <v>70</v>
      </c>
      <c s="30" t="s">
        <v>806</v>
      </c>
      <c s="31" t="s">
        <v>163</v>
      </c>
      <c s="32">
        <v>4</v>
      </c>
      <c s="33">
        <v>0</v>
      </c>
      <c s="33">
        <f>ROUND(ROUND(H240,2)*ROUND(G240,3),2)</f>
      </c>
      <c s="31" t="s">
        <v>53</v>
      </c>
      <c r="O240">
        <f>(I240*21)/100</f>
      </c>
      <c t="s">
        <v>23</v>
      </c>
    </row>
    <row r="241" spans="1:5" ht="51">
      <c r="A241" s="34" t="s">
        <v>54</v>
      </c>
      <c r="E241" s="35" t="s">
        <v>807</v>
      </c>
    </row>
    <row r="242" spans="1:5" ht="12.75">
      <c r="A242" s="36" t="s">
        <v>56</v>
      </c>
      <c r="E242" s="37" t="s">
        <v>79</v>
      </c>
    </row>
    <row r="243" spans="1:5" ht="51">
      <c r="A243" t="s">
        <v>58</v>
      </c>
      <c r="E243" s="35" t="s">
        <v>808</v>
      </c>
    </row>
    <row r="244" spans="1:18" ht="12.75" customHeight="1">
      <c r="A244" s="6" t="s">
        <v>45</v>
      </c>
      <c s="6"/>
      <c s="39" t="s">
        <v>40</v>
      </c>
      <c s="6"/>
      <c s="27" t="s">
        <v>415</v>
      </c>
      <c s="6"/>
      <c s="6"/>
      <c s="6"/>
      <c s="40">
        <f>0+Q244</f>
      </c>
      <c s="6"/>
      <c r="O244">
        <f>0+R244</f>
      </c>
      <c r="Q244">
        <f>0+I245+I249+I253+I257+I261+I265+I269+I273+I277+I281+I285+I289+I293+I297</f>
      </c>
      <c>
        <f>0+O245+O249+O253+O257+O261+O265+O269+O273+O277+O281+O285+O289+O293+O297</f>
      </c>
    </row>
    <row r="245" spans="1:16" ht="12.75">
      <c r="A245" s="25" t="s">
        <v>47</v>
      </c>
      <c s="29" t="s">
        <v>351</v>
      </c>
      <c s="29" t="s">
        <v>809</v>
      </c>
      <c s="25" t="s">
        <v>70</v>
      </c>
      <c s="30" t="s">
        <v>810</v>
      </c>
      <c s="31" t="s">
        <v>117</v>
      </c>
      <c s="32">
        <v>19.3</v>
      </c>
      <c s="33">
        <v>0</v>
      </c>
      <c s="33">
        <f>ROUND(ROUND(H245,2)*ROUND(G245,3),2)</f>
      </c>
      <c s="31" t="s">
        <v>53</v>
      </c>
      <c r="O245">
        <f>(I245*21)/100</f>
      </c>
      <c t="s">
        <v>23</v>
      </c>
    </row>
    <row r="246" spans="1:5" ht="357">
      <c r="A246" s="34" t="s">
        <v>54</v>
      </c>
      <c r="E246" s="35" t="s">
        <v>811</v>
      </c>
    </row>
    <row r="247" spans="1:5" ht="12.75">
      <c r="A247" s="36" t="s">
        <v>56</v>
      </c>
      <c r="E247" s="37" t="s">
        <v>812</v>
      </c>
    </row>
    <row r="248" spans="1:5" ht="76.5">
      <c r="A248" t="s">
        <v>58</v>
      </c>
      <c r="E248" s="35" t="s">
        <v>813</v>
      </c>
    </row>
    <row r="249" spans="1:16" ht="12.75">
      <c r="A249" s="25" t="s">
        <v>47</v>
      </c>
      <c s="29" t="s">
        <v>365</v>
      </c>
      <c s="29" t="s">
        <v>814</v>
      </c>
      <c s="25" t="s">
        <v>70</v>
      </c>
      <c s="30" t="s">
        <v>815</v>
      </c>
      <c s="31" t="s">
        <v>163</v>
      </c>
      <c s="32">
        <v>8</v>
      </c>
      <c s="33">
        <v>0</v>
      </c>
      <c s="33">
        <f>ROUND(ROUND(H249,2)*ROUND(G249,3),2)</f>
      </c>
      <c s="31" t="s">
        <v>53</v>
      </c>
      <c r="O249">
        <f>(I249*21)/100</f>
      </c>
      <c t="s">
        <v>23</v>
      </c>
    </row>
    <row r="250" spans="1:5" ht="51">
      <c r="A250" s="34" t="s">
        <v>54</v>
      </c>
      <c r="E250" s="35" t="s">
        <v>816</v>
      </c>
    </row>
    <row r="251" spans="1:5" ht="12.75">
      <c r="A251" s="36" t="s">
        <v>56</v>
      </c>
      <c r="E251" s="37" t="s">
        <v>817</v>
      </c>
    </row>
    <row r="252" spans="1:5" ht="38.25">
      <c r="A252" t="s">
        <v>58</v>
      </c>
      <c r="E252" s="35" t="s">
        <v>818</v>
      </c>
    </row>
    <row r="253" spans="1:16" ht="12.75">
      <c r="A253" s="25" t="s">
        <v>47</v>
      </c>
      <c s="29" t="s">
        <v>272</v>
      </c>
      <c s="29" t="s">
        <v>819</v>
      </c>
      <c s="25" t="s">
        <v>70</v>
      </c>
      <c s="30" t="s">
        <v>820</v>
      </c>
      <c s="31" t="s">
        <v>696</v>
      </c>
      <c s="32">
        <v>22.44</v>
      </c>
      <c s="33">
        <v>0</v>
      </c>
      <c s="33">
        <f>ROUND(ROUND(H253,2)*ROUND(G253,3),2)</f>
      </c>
      <c s="31" t="s">
        <v>53</v>
      </c>
      <c r="O253">
        <f>(I253*21)/100</f>
      </c>
      <c t="s">
        <v>23</v>
      </c>
    </row>
    <row r="254" spans="1:5" ht="51">
      <c r="A254" s="34" t="s">
        <v>54</v>
      </c>
      <c r="E254" s="35" t="s">
        <v>821</v>
      </c>
    </row>
    <row r="255" spans="1:5" ht="12.75">
      <c r="A255" s="36" t="s">
        <v>56</v>
      </c>
      <c r="E255" s="37" t="s">
        <v>822</v>
      </c>
    </row>
    <row r="256" spans="1:5" ht="382.5">
      <c r="A256" t="s">
        <v>58</v>
      </c>
      <c r="E256" s="35" t="s">
        <v>823</v>
      </c>
    </row>
    <row r="257" spans="1:16" ht="12.75">
      <c r="A257" s="25" t="s">
        <v>47</v>
      </c>
      <c s="29" t="s">
        <v>23</v>
      </c>
      <c s="29" t="s">
        <v>824</v>
      </c>
      <c s="25" t="s">
        <v>70</v>
      </c>
      <c s="30" t="s">
        <v>825</v>
      </c>
      <c s="31" t="s">
        <v>84</v>
      </c>
      <c s="32">
        <v>9.688</v>
      </c>
      <c s="33">
        <v>0</v>
      </c>
      <c s="33">
        <f>ROUND(ROUND(H257,2)*ROUND(G257,3),2)</f>
      </c>
      <c s="31" t="s">
        <v>53</v>
      </c>
      <c r="O257">
        <f>(I257*21)/100</f>
      </c>
      <c t="s">
        <v>23</v>
      </c>
    </row>
    <row r="258" spans="1:5" ht="102">
      <c r="A258" s="34" t="s">
        <v>54</v>
      </c>
      <c r="E258" s="35" t="s">
        <v>826</v>
      </c>
    </row>
    <row r="259" spans="1:5" ht="12.75">
      <c r="A259" s="36" t="s">
        <v>56</v>
      </c>
      <c r="E259" s="37" t="s">
        <v>827</v>
      </c>
    </row>
    <row r="260" spans="1:5" ht="102">
      <c r="A260" t="s">
        <v>58</v>
      </c>
      <c r="E260" s="35" t="s">
        <v>828</v>
      </c>
    </row>
    <row r="261" spans="1:16" ht="12.75">
      <c r="A261" s="25" t="s">
        <v>47</v>
      </c>
      <c s="29" t="s">
        <v>180</v>
      </c>
      <c s="29" t="s">
        <v>829</v>
      </c>
      <c s="25" t="s">
        <v>50</v>
      </c>
      <c s="30" t="s">
        <v>830</v>
      </c>
      <c s="31" t="s">
        <v>84</v>
      </c>
      <c s="32">
        <v>7.2</v>
      </c>
      <c s="33">
        <v>0</v>
      </c>
      <c s="33">
        <f>ROUND(ROUND(H261,2)*ROUND(G261,3),2)</f>
      </c>
      <c s="31" t="s">
        <v>53</v>
      </c>
      <c r="O261">
        <f>(I261*21)/100</f>
      </c>
      <c t="s">
        <v>23</v>
      </c>
    </row>
    <row r="262" spans="1:5" ht="51">
      <c r="A262" s="34" t="s">
        <v>54</v>
      </c>
      <c r="E262" s="35" t="s">
        <v>831</v>
      </c>
    </row>
    <row r="263" spans="1:5" ht="12.75">
      <c r="A263" s="36" t="s">
        <v>56</v>
      </c>
      <c r="E263" s="37" t="s">
        <v>832</v>
      </c>
    </row>
    <row r="264" spans="1:5" ht="102">
      <c r="A264" t="s">
        <v>58</v>
      </c>
      <c r="E264" s="35" t="s">
        <v>828</v>
      </c>
    </row>
    <row r="265" spans="1:16" ht="12.75">
      <c r="A265" s="25" t="s">
        <v>47</v>
      </c>
      <c s="29" t="s">
        <v>376</v>
      </c>
      <c s="29" t="s">
        <v>829</v>
      </c>
      <c s="25" t="s">
        <v>61</v>
      </c>
      <c s="30" t="s">
        <v>830</v>
      </c>
      <c s="31" t="s">
        <v>84</v>
      </c>
      <c s="32">
        <v>2.656</v>
      </c>
      <c s="33">
        <v>0</v>
      </c>
      <c s="33">
        <f>ROUND(ROUND(H265,2)*ROUND(G265,3),2)</f>
      </c>
      <c s="31" t="s">
        <v>53</v>
      </c>
      <c r="O265">
        <f>(I265*21)/100</f>
      </c>
      <c t="s">
        <v>23</v>
      </c>
    </row>
    <row r="266" spans="1:5" ht="51">
      <c r="A266" s="34" t="s">
        <v>54</v>
      </c>
      <c r="E266" s="35" t="s">
        <v>833</v>
      </c>
    </row>
    <row r="267" spans="1:5" ht="12.75">
      <c r="A267" s="36" t="s">
        <v>56</v>
      </c>
      <c r="E267" s="37" t="s">
        <v>834</v>
      </c>
    </row>
    <row r="268" spans="1:5" ht="102">
      <c r="A268" t="s">
        <v>58</v>
      </c>
      <c r="E268" s="35" t="s">
        <v>828</v>
      </c>
    </row>
    <row r="269" spans="1:16" ht="12.75">
      <c r="A269" s="25" t="s">
        <v>47</v>
      </c>
      <c s="29" t="s">
        <v>390</v>
      </c>
      <c s="29" t="s">
        <v>835</v>
      </c>
      <c s="25" t="s">
        <v>70</v>
      </c>
      <c s="30" t="s">
        <v>836</v>
      </c>
      <c s="31" t="s">
        <v>52</v>
      </c>
      <c s="32">
        <v>0.65</v>
      </c>
      <c s="33">
        <v>0</v>
      </c>
      <c s="33">
        <f>ROUND(ROUND(H269,2)*ROUND(G269,3),2)</f>
      </c>
      <c s="31" t="s">
        <v>53</v>
      </c>
      <c r="O269">
        <f>(I269*21)/100</f>
      </c>
      <c t="s">
        <v>23</v>
      </c>
    </row>
    <row r="270" spans="1:5" ht="63.75">
      <c r="A270" s="34" t="s">
        <v>54</v>
      </c>
      <c r="E270" s="35" t="s">
        <v>837</v>
      </c>
    </row>
    <row r="271" spans="1:5" ht="12.75">
      <c r="A271" s="36" t="s">
        <v>56</v>
      </c>
      <c r="E271" s="37" t="s">
        <v>838</v>
      </c>
    </row>
    <row r="272" spans="1:5" ht="102">
      <c r="A272" t="s">
        <v>58</v>
      </c>
      <c r="E272" s="35" t="s">
        <v>839</v>
      </c>
    </row>
    <row r="273" spans="1:16" ht="12.75">
      <c r="A273" s="25" t="s">
        <v>47</v>
      </c>
      <c s="29" t="s">
        <v>40</v>
      </c>
      <c s="29" t="s">
        <v>840</v>
      </c>
      <c s="25" t="s">
        <v>70</v>
      </c>
      <c s="30" t="s">
        <v>841</v>
      </c>
      <c s="31" t="s">
        <v>52</v>
      </c>
      <c s="32">
        <v>1.527</v>
      </c>
      <c s="33">
        <v>0</v>
      </c>
      <c s="33">
        <f>ROUND(ROUND(H273,2)*ROUND(G273,3),2)</f>
      </c>
      <c s="31" t="s">
        <v>53</v>
      </c>
      <c r="O273">
        <f>(I273*21)/100</f>
      </c>
      <c t="s">
        <v>23</v>
      </c>
    </row>
    <row r="274" spans="1:5" ht="102">
      <c r="A274" s="34" t="s">
        <v>54</v>
      </c>
      <c r="E274" s="35" t="s">
        <v>842</v>
      </c>
    </row>
    <row r="275" spans="1:5" ht="25.5">
      <c r="A275" s="36" t="s">
        <v>56</v>
      </c>
      <c r="E275" s="37" t="s">
        <v>843</v>
      </c>
    </row>
    <row r="276" spans="1:5" ht="102">
      <c r="A276" t="s">
        <v>58</v>
      </c>
      <c r="E276" s="35" t="s">
        <v>839</v>
      </c>
    </row>
    <row r="277" spans="1:16" ht="12.75">
      <c r="A277" s="25" t="s">
        <v>47</v>
      </c>
      <c s="29" t="s">
        <v>385</v>
      </c>
      <c s="29" t="s">
        <v>844</v>
      </c>
      <c s="25" t="s">
        <v>70</v>
      </c>
      <c s="30" t="s">
        <v>845</v>
      </c>
      <c s="31" t="s">
        <v>84</v>
      </c>
      <c s="32">
        <v>0.754</v>
      </c>
      <c s="33">
        <v>0</v>
      </c>
      <c s="33">
        <f>ROUND(ROUND(H277,2)*ROUND(G277,3),2)</f>
      </c>
      <c s="31" t="s">
        <v>53</v>
      </c>
      <c r="O277">
        <f>(I277*21)/100</f>
      </c>
      <c t="s">
        <v>23</v>
      </c>
    </row>
    <row r="278" spans="1:5" ht="51">
      <c r="A278" s="34" t="s">
        <v>54</v>
      </c>
      <c r="E278" s="35" t="s">
        <v>846</v>
      </c>
    </row>
    <row r="279" spans="1:5" ht="12.75">
      <c r="A279" s="36" t="s">
        <v>56</v>
      </c>
      <c r="E279" s="37" t="s">
        <v>847</v>
      </c>
    </row>
    <row r="280" spans="1:5" ht="76.5">
      <c r="A280" t="s">
        <v>58</v>
      </c>
      <c r="E280" s="35" t="s">
        <v>512</v>
      </c>
    </row>
    <row r="281" spans="1:16" ht="12.75">
      <c r="A281" s="25" t="s">
        <v>47</v>
      </c>
      <c s="29" t="s">
        <v>33</v>
      </c>
      <c s="29" t="s">
        <v>848</v>
      </c>
      <c s="25" t="s">
        <v>70</v>
      </c>
      <c s="30" t="s">
        <v>849</v>
      </c>
      <c s="31" t="s">
        <v>84</v>
      </c>
      <c s="32">
        <v>62.696</v>
      </c>
      <c s="33">
        <v>0</v>
      </c>
      <c s="33">
        <f>ROUND(ROUND(H281,2)*ROUND(G281,3),2)</f>
      </c>
      <c s="31" t="s">
        <v>53</v>
      </c>
      <c r="O281">
        <f>(I281*21)/100</f>
      </c>
      <c t="s">
        <v>23</v>
      </c>
    </row>
    <row r="282" spans="1:5" ht="114.75">
      <c r="A282" s="34" t="s">
        <v>54</v>
      </c>
      <c r="E282" s="35" t="s">
        <v>850</v>
      </c>
    </row>
    <row r="283" spans="1:5" ht="25.5">
      <c r="A283" s="36" t="s">
        <v>56</v>
      </c>
      <c r="E283" s="37" t="s">
        <v>851</v>
      </c>
    </row>
    <row r="284" spans="1:5" ht="76.5">
      <c r="A284" t="s">
        <v>58</v>
      </c>
      <c r="E284" s="35" t="s">
        <v>512</v>
      </c>
    </row>
    <row r="285" spans="1:16" ht="12.75">
      <c r="A285" s="25" t="s">
        <v>47</v>
      </c>
      <c s="29" t="s">
        <v>22</v>
      </c>
      <c s="29" t="s">
        <v>513</v>
      </c>
      <c s="25" t="s">
        <v>70</v>
      </c>
      <c s="30" t="s">
        <v>514</v>
      </c>
      <c s="31" t="s">
        <v>84</v>
      </c>
      <c s="32">
        <v>2.666</v>
      </c>
      <c s="33">
        <v>0</v>
      </c>
      <c s="33">
        <f>ROUND(ROUND(H285,2)*ROUND(G285,3),2)</f>
      </c>
      <c s="31" t="s">
        <v>53</v>
      </c>
      <c r="O285">
        <f>(I285*21)/100</f>
      </c>
      <c t="s">
        <v>23</v>
      </c>
    </row>
    <row r="286" spans="1:5" ht="89.25">
      <c r="A286" s="34" t="s">
        <v>54</v>
      </c>
      <c r="E286" s="35" t="s">
        <v>852</v>
      </c>
    </row>
    <row r="287" spans="1:5" ht="25.5">
      <c r="A287" s="36" t="s">
        <v>56</v>
      </c>
      <c r="E287" s="37" t="s">
        <v>853</v>
      </c>
    </row>
    <row r="288" spans="1:5" ht="76.5">
      <c r="A288" t="s">
        <v>58</v>
      </c>
      <c r="E288" s="35" t="s">
        <v>512</v>
      </c>
    </row>
    <row r="289" spans="1:16" ht="12.75">
      <c r="A289" s="25" t="s">
        <v>47</v>
      </c>
      <c s="29" t="s">
        <v>42</v>
      </c>
      <c s="29" t="s">
        <v>854</v>
      </c>
      <c s="25" t="s">
        <v>70</v>
      </c>
      <c s="30" t="s">
        <v>855</v>
      </c>
      <c s="31" t="s">
        <v>84</v>
      </c>
      <c s="32">
        <v>0.702</v>
      </c>
      <c s="33">
        <v>0</v>
      </c>
      <c s="33">
        <f>ROUND(ROUND(H289,2)*ROUND(G289,3),2)</f>
      </c>
      <c s="31" t="s">
        <v>53</v>
      </c>
      <c r="O289">
        <f>(I289*21)/100</f>
      </c>
      <c t="s">
        <v>23</v>
      </c>
    </row>
    <row r="290" spans="1:5" ht="51">
      <c r="A290" s="34" t="s">
        <v>54</v>
      </c>
      <c r="E290" s="35" t="s">
        <v>856</v>
      </c>
    </row>
    <row r="291" spans="1:5" ht="12.75">
      <c r="A291" s="36" t="s">
        <v>56</v>
      </c>
      <c r="E291" s="37" t="s">
        <v>857</v>
      </c>
    </row>
    <row r="292" spans="1:5" ht="76.5">
      <c r="A292" t="s">
        <v>58</v>
      </c>
      <c r="E292" s="35" t="s">
        <v>512</v>
      </c>
    </row>
    <row r="293" spans="1:16" ht="12.75">
      <c r="A293" s="25" t="s">
        <v>47</v>
      </c>
      <c s="29" t="s">
        <v>29</v>
      </c>
      <c s="29" t="s">
        <v>517</v>
      </c>
      <c s="25" t="s">
        <v>70</v>
      </c>
      <c s="30" t="s">
        <v>518</v>
      </c>
      <c s="31" t="s">
        <v>52</v>
      </c>
      <c s="32">
        <v>0.381</v>
      </c>
      <c s="33">
        <v>0</v>
      </c>
      <c s="33">
        <f>ROUND(ROUND(H293,2)*ROUND(G293,3),2)</f>
      </c>
      <c s="31" t="s">
        <v>53</v>
      </c>
      <c r="O293">
        <f>(I293*21)/100</f>
      </c>
      <c t="s">
        <v>23</v>
      </c>
    </row>
    <row r="294" spans="1:5" ht="51">
      <c r="A294" s="34" t="s">
        <v>54</v>
      </c>
      <c r="E294" s="35" t="s">
        <v>858</v>
      </c>
    </row>
    <row r="295" spans="1:5" ht="12.75">
      <c r="A295" s="36" t="s">
        <v>56</v>
      </c>
      <c r="E295" s="37" t="s">
        <v>859</v>
      </c>
    </row>
    <row r="296" spans="1:5" ht="76.5">
      <c r="A296" t="s">
        <v>58</v>
      </c>
      <c r="E296" s="35" t="s">
        <v>512</v>
      </c>
    </row>
    <row r="297" spans="1:16" ht="12.75">
      <c r="A297" s="25" t="s">
        <v>47</v>
      </c>
      <c s="29" t="s">
        <v>160</v>
      </c>
      <c s="29" t="s">
        <v>860</v>
      </c>
      <c s="25" t="s">
        <v>70</v>
      </c>
      <c s="30" t="s">
        <v>861</v>
      </c>
      <c s="31" t="s">
        <v>117</v>
      </c>
      <c s="32">
        <v>34</v>
      </c>
      <c s="33">
        <v>0</v>
      </c>
      <c s="33">
        <f>ROUND(ROUND(H297,2)*ROUND(G297,3),2)</f>
      </c>
      <c s="31" t="s">
        <v>53</v>
      </c>
      <c r="O297">
        <f>(I297*21)/100</f>
      </c>
      <c t="s">
        <v>23</v>
      </c>
    </row>
    <row r="298" spans="1:5" ht="51">
      <c r="A298" s="34" t="s">
        <v>54</v>
      </c>
      <c r="E298" s="35" t="s">
        <v>862</v>
      </c>
    </row>
    <row r="299" spans="1:5" ht="12.75">
      <c r="A299" s="36" t="s">
        <v>56</v>
      </c>
      <c r="E299" s="37" t="s">
        <v>604</v>
      </c>
    </row>
    <row r="300" spans="1:5" ht="89.25">
      <c r="A300" t="s">
        <v>58</v>
      </c>
      <c r="E300" s="35" t="s">
        <v>524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0+O8+O17+O22+O31+O48+O61+O78+O83+O88+O101+O138+O155+O232+O237+O242+O247+O252+O265+O394</f>
      </c>
      <c t="s">
        <v>22</v>
      </c>
    </row>
    <row r="3" spans="1:16" ht="15" customHeight="1">
      <c r="A3" t="s">
        <v>12</v>
      </c>
      <c s="12" t="s">
        <v>14</v>
      </c>
      <c s="13" t="s">
        <v>15</v>
      </c>
      <c s="1"/>
      <c s="14" t="s">
        <v>16</v>
      </c>
      <c s="1"/>
      <c s="9"/>
      <c s="8" t="s">
        <v>863</v>
      </c>
      <c s="41">
        <f>0+I8+I17+I22+I31+I48+I61+I78+I83+I88+I101+I138+I155+I232+I237+I242+I247+I252+I265+I394</f>
      </c>
      <c s="10"/>
      <c r="O3" t="s">
        <v>19</v>
      </c>
      <c t="s">
        <v>23</v>
      </c>
    </row>
    <row r="4" spans="1:16" ht="15" customHeight="1">
      <c r="A4" t="s">
        <v>17</v>
      </c>
      <c s="16" t="s">
        <v>18</v>
      </c>
      <c s="17" t="s">
        <v>863</v>
      </c>
      <c s="6"/>
      <c s="18" t="s">
        <v>864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44</v>
      </c>
      <c s="19"/>
      <c s="27" t="s">
        <v>865</v>
      </c>
      <c s="19"/>
      <c s="19"/>
      <c s="19"/>
      <c s="28">
        <f>0+Q8</f>
      </c>
      <c s="19"/>
      <c r="O8">
        <f>0+R8</f>
      </c>
      <c r="Q8">
        <f>0+I9+I13</f>
      </c>
      <c>
        <f>0+O9+O13</f>
      </c>
    </row>
    <row r="9" spans="1:16" ht="12.75">
      <c r="A9" s="25" t="s">
        <v>47</v>
      </c>
      <c s="29" t="s">
        <v>29</v>
      </c>
      <c s="29" t="s">
        <v>866</v>
      </c>
      <c s="25" t="s">
        <v>70</v>
      </c>
      <c s="30" t="s">
        <v>867</v>
      </c>
      <c s="31" t="s">
        <v>868</v>
      </c>
      <c s="32">
        <v>30</v>
      </c>
      <c s="33">
        <v>0</v>
      </c>
      <c s="33">
        <f>ROUND(ROUND(H9,2)*ROUND(G9,3),2)</f>
      </c>
      <c s="31" t="s">
        <v>869</v>
      </c>
      <c r="O9">
        <f>(I9*21)/100</f>
      </c>
      <c t="s">
        <v>23</v>
      </c>
    </row>
    <row r="10" spans="1:5" ht="12.75">
      <c r="A10" s="34" t="s">
        <v>54</v>
      </c>
      <c r="E10" s="35" t="s">
        <v>870</v>
      </c>
    </row>
    <row r="11" spans="1:5" ht="12.75">
      <c r="A11" s="36" t="s">
        <v>56</v>
      </c>
      <c r="E11" s="37" t="s">
        <v>231</v>
      </c>
    </row>
    <row r="12" spans="1:5" ht="12.75">
      <c r="A12" t="s">
        <v>58</v>
      </c>
      <c r="E12" s="35" t="s">
        <v>70</v>
      </c>
    </row>
    <row r="13" spans="1:16" ht="12.75">
      <c r="A13" s="25" t="s">
        <v>47</v>
      </c>
      <c s="29" t="s">
        <v>23</v>
      </c>
      <c s="29" t="s">
        <v>871</v>
      </c>
      <c s="25" t="s">
        <v>70</v>
      </c>
      <c s="30" t="s">
        <v>872</v>
      </c>
      <c s="31" t="s">
        <v>117</v>
      </c>
      <c s="32">
        <v>2.2</v>
      </c>
      <c s="33">
        <v>0</v>
      </c>
      <c s="33">
        <f>ROUND(ROUND(H13,2)*ROUND(G13,3),2)</f>
      </c>
      <c s="31" t="s">
        <v>869</v>
      </c>
      <c r="O13">
        <f>(I13*21)/100</f>
      </c>
      <c t="s">
        <v>23</v>
      </c>
    </row>
    <row r="14" spans="1:5" ht="12.75">
      <c r="A14" s="34" t="s">
        <v>54</v>
      </c>
      <c r="E14" s="35" t="s">
        <v>70</v>
      </c>
    </row>
    <row r="15" spans="1:5" ht="12.75">
      <c r="A15" s="36" t="s">
        <v>56</v>
      </c>
      <c r="E15" s="37" t="s">
        <v>873</v>
      </c>
    </row>
    <row r="16" spans="1:5" ht="12.75">
      <c r="A16" t="s">
        <v>58</v>
      </c>
      <c r="E16" s="35" t="s">
        <v>874</v>
      </c>
    </row>
    <row r="17" spans="1:18" ht="12.75" customHeight="1">
      <c r="A17" s="6" t="s">
        <v>45</v>
      </c>
      <c s="6"/>
      <c s="39" t="s">
        <v>48</v>
      </c>
      <c s="6"/>
      <c s="27" t="s">
        <v>875</v>
      </c>
      <c s="6"/>
      <c s="6"/>
      <c s="6"/>
      <c s="40">
        <f>0+Q17</f>
      </c>
      <c s="6"/>
      <c r="O17">
        <f>0+R17</f>
      </c>
      <c r="Q17">
        <f>0+I18</f>
      </c>
      <c>
        <f>0+O18</f>
      </c>
    </row>
    <row r="18" spans="1:16" ht="12.75">
      <c r="A18" s="25" t="s">
        <v>47</v>
      </c>
      <c s="29" t="s">
        <v>22</v>
      </c>
      <c s="29" t="s">
        <v>876</v>
      </c>
      <c s="25" t="s">
        <v>70</v>
      </c>
      <c s="30" t="s">
        <v>877</v>
      </c>
      <c s="31" t="s">
        <v>84</v>
      </c>
      <c s="32">
        <v>29.57</v>
      </c>
      <c s="33">
        <v>0</v>
      </c>
      <c s="33">
        <f>ROUND(ROUND(H18,2)*ROUND(G18,3),2)</f>
      </c>
      <c s="31" t="s">
        <v>869</v>
      </c>
      <c r="O18">
        <f>(I18*21)/100</f>
      </c>
      <c t="s">
        <v>23</v>
      </c>
    </row>
    <row r="19" spans="1:5" ht="12.75">
      <c r="A19" s="34" t="s">
        <v>54</v>
      </c>
      <c r="E19" s="35" t="s">
        <v>70</v>
      </c>
    </row>
    <row r="20" spans="1:5" ht="12.75">
      <c r="A20" s="36" t="s">
        <v>56</v>
      </c>
      <c r="E20" s="37" t="s">
        <v>878</v>
      </c>
    </row>
    <row r="21" spans="1:5" ht="12.75">
      <c r="A21" t="s">
        <v>58</v>
      </c>
      <c r="E21" s="35" t="s">
        <v>879</v>
      </c>
    </row>
    <row r="22" spans="1:18" ht="12.75" customHeight="1">
      <c r="A22" s="6" t="s">
        <v>45</v>
      </c>
      <c s="6"/>
      <c s="39" t="s">
        <v>520</v>
      </c>
      <c s="6"/>
      <c s="27" t="s">
        <v>880</v>
      </c>
      <c s="6"/>
      <c s="6"/>
      <c s="6"/>
      <c s="40">
        <f>0+Q22</f>
      </c>
      <c s="6"/>
      <c r="O22">
        <f>0+R22</f>
      </c>
      <c r="Q22">
        <f>0+I23+I27</f>
      </c>
      <c>
        <f>0+O23+O27</f>
      </c>
    </row>
    <row r="23" spans="1:16" ht="12.75">
      <c r="A23" s="25" t="s">
        <v>47</v>
      </c>
      <c s="29" t="s">
        <v>33</v>
      </c>
      <c s="29" t="s">
        <v>881</v>
      </c>
      <c s="25" t="s">
        <v>70</v>
      </c>
      <c s="30" t="s">
        <v>882</v>
      </c>
      <c s="31" t="s">
        <v>84</v>
      </c>
      <c s="32">
        <v>93.55</v>
      </c>
      <c s="33">
        <v>0</v>
      </c>
      <c s="33">
        <f>ROUND(ROUND(H23,2)*ROUND(G23,3),2)</f>
      </c>
      <c s="31" t="s">
        <v>869</v>
      </c>
      <c r="O23">
        <f>(I23*21)/100</f>
      </c>
      <c t="s">
        <v>23</v>
      </c>
    </row>
    <row r="24" spans="1:5" ht="12.75">
      <c r="A24" s="34" t="s">
        <v>54</v>
      </c>
      <c r="E24" s="35" t="s">
        <v>70</v>
      </c>
    </row>
    <row r="25" spans="1:5" ht="63.75">
      <c r="A25" s="36" t="s">
        <v>56</v>
      </c>
      <c r="E25" s="37" t="s">
        <v>883</v>
      </c>
    </row>
    <row r="26" spans="1:5" ht="76.5">
      <c r="A26" t="s">
        <v>58</v>
      </c>
      <c r="E26" s="35" t="s">
        <v>884</v>
      </c>
    </row>
    <row r="27" spans="1:16" ht="12.75">
      <c r="A27" s="25" t="s">
        <v>47</v>
      </c>
      <c s="29" t="s">
        <v>35</v>
      </c>
      <c s="29" t="s">
        <v>885</v>
      </c>
      <c s="25" t="s">
        <v>70</v>
      </c>
      <c s="30" t="s">
        <v>886</v>
      </c>
      <c s="31" t="s">
        <v>84</v>
      </c>
      <c s="32">
        <v>93.56</v>
      </c>
      <c s="33">
        <v>0</v>
      </c>
      <c s="33">
        <f>ROUND(ROUND(H27,2)*ROUND(G27,3),2)</f>
      </c>
      <c s="31" t="s">
        <v>869</v>
      </c>
      <c r="O27">
        <f>(I27*21)/100</f>
      </c>
      <c t="s">
        <v>23</v>
      </c>
    </row>
    <row r="28" spans="1:5" ht="12.75">
      <c r="A28" s="34" t="s">
        <v>54</v>
      </c>
      <c r="E28" s="35" t="s">
        <v>70</v>
      </c>
    </row>
    <row r="29" spans="1:5" ht="12.75">
      <c r="A29" s="36" t="s">
        <v>56</v>
      </c>
      <c r="E29" s="37" t="s">
        <v>887</v>
      </c>
    </row>
    <row r="30" spans="1:5" ht="25.5">
      <c r="A30" t="s">
        <v>58</v>
      </c>
      <c r="E30" s="35" t="s">
        <v>888</v>
      </c>
    </row>
    <row r="31" spans="1:18" ht="12.75" customHeight="1">
      <c r="A31" s="6" t="s">
        <v>45</v>
      </c>
      <c s="6"/>
      <c s="39" t="s">
        <v>421</v>
      </c>
      <c s="6"/>
      <c s="27" t="s">
        <v>889</v>
      </c>
      <c s="6"/>
      <c s="6"/>
      <c s="6"/>
      <c s="40">
        <f>0+Q31</f>
      </c>
      <c s="6"/>
      <c r="O31">
        <f>0+R31</f>
      </c>
      <c r="Q31">
        <f>0+I32+I36+I40+I44</f>
      </c>
      <c>
        <f>0+O32+O36+O40+O44</f>
      </c>
    </row>
    <row r="32" spans="1:16" ht="12.75">
      <c r="A32" s="25" t="s">
        <v>47</v>
      </c>
      <c s="29" t="s">
        <v>37</v>
      </c>
      <c s="29" t="s">
        <v>890</v>
      </c>
      <c s="25" t="s">
        <v>70</v>
      </c>
      <c s="30" t="s">
        <v>891</v>
      </c>
      <c s="31" t="s">
        <v>77</v>
      </c>
      <c s="32">
        <v>32.4</v>
      </c>
      <c s="33">
        <v>0</v>
      </c>
      <c s="33">
        <f>ROUND(ROUND(H32,2)*ROUND(G32,3),2)</f>
      </c>
      <c s="31" t="s">
        <v>869</v>
      </c>
      <c r="O32">
        <f>(I32*21)/100</f>
      </c>
      <c t="s">
        <v>23</v>
      </c>
    </row>
    <row r="33" spans="1:5" ht="12.75">
      <c r="A33" s="34" t="s">
        <v>54</v>
      </c>
      <c r="E33" s="35" t="s">
        <v>70</v>
      </c>
    </row>
    <row r="34" spans="1:5" ht="25.5">
      <c r="A34" s="36" t="s">
        <v>56</v>
      </c>
      <c r="E34" s="37" t="s">
        <v>892</v>
      </c>
    </row>
    <row r="35" spans="1:5" ht="12.75">
      <c r="A35" t="s">
        <v>58</v>
      </c>
      <c r="E35" s="35" t="s">
        <v>893</v>
      </c>
    </row>
    <row r="36" spans="1:16" ht="12.75">
      <c r="A36" s="25" t="s">
        <v>47</v>
      </c>
      <c s="29" t="s">
        <v>110</v>
      </c>
      <c s="29" t="s">
        <v>894</v>
      </c>
      <c s="25" t="s">
        <v>70</v>
      </c>
      <c s="30" t="s">
        <v>895</v>
      </c>
      <c s="31" t="s">
        <v>77</v>
      </c>
      <c s="32">
        <v>129.7</v>
      </c>
      <c s="33">
        <v>0</v>
      </c>
      <c s="33">
        <f>ROUND(ROUND(H36,2)*ROUND(G36,3),2)</f>
      </c>
      <c s="31" t="s">
        <v>869</v>
      </c>
      <c r="O36">
        <f>(I36*21)/100</f>
      </c>
      <c t="s">
        <v>23</v>
      </c>
    </row>
    <row r="37" spans="1:5" ht="12.75">
      <c r="A37" s="34" t="s">
        <v>54</v>
      </c>
      <c r="E37" s="35" t="s">
        <v>70</v>
      </c>
    </row>
    <row r="38" spans="1:5" ht="25.5">
      <c r="A38" s="36" t="s">
        <v>56</v>
      </c>
      <c r="E38" s="37" t="s">
        <v>896</v>
      </c>
    </row>
    <row r="39" spans="1:5" ht="12.75">
      <c r="A39" t="s">
        <v>58</v>
      </c>
      <c r="E39" s="35" t="s">
        <v>893</v>
      </c>
    </row>
    <row r="40" spans="1:16" ht="12.75">
      <c r="A40" s="25" t="s">
        <v>47</v>
      </c>
      <c s="29" t="s">
        <v>363</v>
      </c>
      <c s="29" t="s">
        <v>897</v>
      </c>
      <c s="25" t="s">
        <v>70</v>
      </c>
      <c s="30" t="s">
        <v>898</v>
      </c>
      <c s="31" t="s">
        <v>77</v>
      </c>
      <c s="32">
        <v>32.4</v>
      </c>
      <c s="33">
        <v>0</v>
      </c>
      <c s="33">
        <f>ROUND(ROUND(H40,2)*ROUND(G40,3),2)</f>
      </c>
      <c s="31" t="s">
        <v>869</v>
      </c>
      <c r="O40">
        <f>(I40*21)/100</f>
      </c>
      <c t="s">
        <v>23</v>
      </c>
    </row>
    <row r="41" spans="1:5" ht="12.75">
      <c r="A41" s="34" t="s">
        <v>54</v>
      </c>
      <c r="E41" s="35" t="s">
        <v>70</v>
      </c>
    </row>
    <row r="42" spans="1:5" ht="12.75">
      <c r="A42" s="36" t="s">
        <v>56</v>
      </c>
      <c r="E42" s="37" t="s">
        <v>899</v>
      </c>
    </row>
    <row r="43" spans="1:5" ht="12.75">
      <c r="A43" t="s">
        <v>58</v>
      </c>
      <c r="E43" s="35" t="s">
        <v>70</v>
      </c>
    </row>
    <row r="44" spans="1:16" ht="12.75">
      <c r="A44" s="25" t="s">
        <v>47</v>
      </c>
      <c s="29" t="s">
        <v>40</v>
      </c>
      <c s="29" t="s">
        <v>900</v>
      </c>
      <c s="25" t="s">
        <v>70</v>
      </c>
      <c s="30" t="s">
        <v>901</v>
      </c>
      <c s="31" t="s">
        <v>77</v>
      </c>
      <c s="32">
        <v>129.7</v>
      </c>
      <c s="33">
        <v>0</v>
      </c>
      <c s="33">
        <f>ROUND(ROUND(H44,2)*ROUND(G44,3),2)</f>
      </c>
      <c s="31" t="s">
        <v>869</v>
      </c>
      <c r="O44">
        <f>(I44*21)/100</f>
      </c>
      <c t="s">
        <v>23</v>
      </c>
    </row>
    <row r="45" spans="1:5" ht="12.75">
      <c r="A45" s="34" t="s">
        <v>54</v>
      </c>
      <c r="E45" s="35" t="s">
        <v>70</v>
      </c>
    </row>
    <row r="46" spans="1:5" ht="12.75">
      <c r="A46" s="36" t="s">
        <v>56</v>
      </c>
      <c r="E46" s="37" t="s">
        <v>902</v>
      </c>
    </row>
    <row r="47" spans="1:5" ht="12.75">
      <c r="A47" t="s">
        <v>58</v>
      </c>
      <c r="E47" s="35" t="s">
        <v>70</v>
      </c>
    </row>
    <row r="48" spans="1:18" ht="12.75" customHeight="1">
      <c r="A48" s="6" t="s">
        <v>45</v>
      </c>
      <c s="6"/>
      <c s="39" t="s">
        <v>427</v>
      </c>
      <c s="6"/>
      <c s="27" t="s">
        <v>903</v>
      </c>
      <c s="6"/>
      <c s="6"/>
      <c s="6"/>
      <c s="40">
        <f>0+Q48</f>
      </c>
      <c s="6"/>
      <c r="O48">
        <f>0+R48</f>
      </c>
      <c r="Q48">
        <f>0+I49+I53+I57</f>
      </c>
      <c>
        <f>0+O49+O53+O57</f>
      </c>
    </row>
    <row r="49" spans="1:16" ht="12.75">
      <c r="A49" s="25" t="s">
        <v>47</v>
      </c>
      <c s="29" t="s">
        <v>42</v>
      </c>
      <c s="29" t="s">
        <v>904</v>
      </c>
      <c s="25" t="s">
        <v>70</v>
      </c>
      <c s="30" t="s">
        <v>905</v>
      </c>
      <c s="31" t="s">
        <v>84</v>
      </c>
      <c s="32">
        <v>93.56</v>
      </c>
      <c s="33">
        <v>0</v>
      </c>
      <c s="33">
        <f>ROUND(ROUND(H49,2)*ROUND(G49,3),2)</f>
      </c>
      <c s="31" t="s">
        <v>869</v>
      </c>
      <c r="O49">
        <f>(I49*21)/100</f>
      </c>
      <c t="s">
        <v>23</v>
      </c>
    </row>
    <row r="50" spans="1:5" ht="12.75">
      <c r="A50" s="34" t="s">
        <v>54</v>
      </c>
      <c r="E50" s="35" t="s">
        <v>70</v>
      </c>
    </row>
    <row r="51" spans="1:5" ht="12.75">
      <c r="A51" s="36" t="s">
        <v>56</v>
      </c>
      <c r="E51" s="37" t="s">
        <v>906</v>
      </c>
    </row>
    <row r="52" spans="1:5" ht="114.75">
      <c r="A52" t="s">
        <v>58</v>
      </c>
      <c r="E52" s="35" t="s">
        <v>907</v>
      </c>
    </row>
    <row r="53" spans="1:16" ht="12.75">
      <c r="A53" s="25" t="s">
        <v>47</v>
      </c>
      <c s="29" t="s">
        <v>44</v>
      </c>
      <c s="29" t="s">
        <v>908</v>
      </c>
      <c s="25" t="s">
        <v>70</v>
      </c>
      <c s="30" t="s">
        <v>909</v>
      </c>
      <c s="31" t="s">
        <v>84</v>
      </c>
      <c s="32">
        <v>59.73</v>
      </c>
      <c s="33">
        <v>0</v>
      </c>
      <c s="33">
        <f>ROUND(ROUND(H53,2)*ROUND(G53,3),2)</f>
      </c>
      <c s="31" t="s">
        <v>869</v>
      </c>
      <c r="O53">
        <f>(I53*21)/100</f>
      </c>
      <c t="s">
        <v>23</v>
      </c>
    </row>
    <row r="54" spans="1:5" ht="12.75">
      <c r="A54" s="34" t="s">
        <v>54</v>
      </c>
      <c r="E54" s="35" t="s">
        <v>70</v>
      </c>
    </row>
    <row r="55" spans="1:5" ht="38.25">
      <c r="A55" s="36" t="s">
        <v>56</v>
      </c>
      <c r="E55" s="37" t="s">
        <v>910</v>
      </c>
    </row>
    <row r="56" spans="1:5" ht="12.75">
      <c r="A56" t="s">
        <v>58</v>
      </c>
      <c r="E56" s="35" t="s">
        <v>70</v>
      </c>
    </row>
    <row r="57" spans="1:16" ht="12.75">
      <c r="A57" s="25" t="s">
        <v>47</v>
      </c>
      <c s="29" t="s">
        <v>48</v>
      </c>
      <c s="29" t="s">
        <v>908</v>
      </c>
      <c s="25" t="s">
        <v>29</v>
      </c>
      <c s="30" t="s">
        <v>911</v>
      </c>
      <c s="31" t="s">
        <v>84</v>
      </c>
      <c s="32">
        <v>85.31</v>
      </c>
      <c s="33">
        <v>0</v>
      </c>
      <c s="33">
        <f>ROUND(ROUND(H57,2)*ROUND(G57,3),2)</f>
      </c>
      <c s="31" t="s">
        <v>869</v>
      </c>
      <c r="O57">
        <f>(I57*21)/100</f>
      </c>
      <c t="s">
        <v>23</v>
      </c>
    </row>
    <row r="58" spans="1:5" ht="12.75">
      <c r="A58" s="34" t="s">
        <v>54</v>
      </c>
      <c r="E58" s="35" t="s">
        <v>70</v>
      </c>
    </row>
    <row r="59" spans="1:5" ht="38.25">
      <c r="A59" s="36" t="s">
        <v>56</v>
      </c>
      <c r="E59" s="37" t="s">
        <v>912</v>
      </c>
    </row>
    <row r="60" spans="1:5" ht="12.75">
      <c r="A60" t="s">
        <v>58</v>
      </c>
      <c r="E60" s="35" t="s">
        <v>70</v>
      </c>
    </row>
    <row r="61" spans="1:18" ht="12.75" customHeight="1">
      <c r="A61" s="6" t="s">
        <v>45</v>
      </c>
      <c s="6"/>
      <c s="39" t="s">
        <v>440</v>
      </c>
      <c s="6"/>
      <c s="27" t="s">
        <v>913</v>
      </c>
      <c s="6"/>
      <c s="6"/>
      <c s="6"/>
      <c s="40">
        <f>0+Q61</f>
      </c>
      <c s="6"/>
      <c r="O61">
        <f>0+R61</f>
      </c>
      <c r="Q61">
        <f>0+I62+I66+I70+I74</f>
      </c>
      <c>
        <f>0+O62+O66+O70+O74</f>
      </c>
    </row>
    <row r="62" spans="1:16" ht="12.75">
      <c r="A62" s="25" t="s">
        <v>47</v>
      </c>
      <c s="29" t="s">
        <v>520</v>
      </c>
      <c s="29" t="s">
        <v>914</v>
      </c>
      <c s="25" t="s">
        <v>70</v>
      </c>
      <c s="30" t="s">
        <v>915</v>
      </c>
      <c s="31" t="s">
        <v>84</v>
      </c>
      <c s="32">
        <v>85.31</v>
      </c>
      <c s="33">
        <v>0</v>
      </c>
      <c s="33">
        <f>ROUND(ROUND(H62,2)*ROUND(G62,3),2)</f>
      </c>
      <c s="31" t="s">
        <v>869</v>
      </c>
      <c r="O62">
        <f>(I62*21)/100</f>
      </c>
      <c t="s">
        <v>23</v>
      </c>
    </row>
    <row r="63" spans="1:5" ht="12.75">
      <c r="A63" s="34" t="s">
        <v>54</v>
      </c>
      <c r="E63" s="35" t="s">
        <v>70</v>
      </c>
    </row>
    <row r="64" spans="1:5" ht="12.75">
      <c r="A64" s="36" t="s">
        <v>56</v>
      </c>
      <c r="E64" s="37" t="s">
        <v>916</v>
      </c>
    </row>
    <row r="65" spans="1:5" ht="25.5">
      <c r="A65" t="s">
        <v>58</v>
      </c>
      <c r="E65" s="35" t="s">
        <v>917</v>
      </c>
    </row>
    <row r="66" spans="1:16" ht="12.75">
      <c r="A66" s="25" t="s">
        <v>47</v>
      </c>
      <c s="29" t="s">
        <v>525</v>
      </c>
      <c s="29" t="s">
        <v>918</v>
      </c>
      <c s="25" t="s">
        <v>70</v>
      </c>
      <c s="30" t="s">
        <v>919</v>
      </c>
      <c s="31" t="s">
        <v>84</v>
      </c>
      <c s="32">
        <v>59.73</v>
      </c>
      <c s="33">
        <v>0</v>
      </c>
      <c s="33">
        <f>ROUND(ROUND(H66,2)*ROUND(G66,3),2)</f>
      </c>
      <c s="31" t="s">
        <v>869</v>
      </c>
      <c r="O66">
        <f>(I66*21)/100</f>
      </c>
      <c t="s">
        <v>23</v>
      </c>
    </row>
    <row r="67" spans="1:5" ht="12.75">
      <c r="A67" s="34" t="s">
        <v>54</v>
      </c>
      <c r="E67" s="35" t="s">
        <v>920</v>
      </c>
    </row>
    <row r="68" spans="1:5" ht="25.5">
      <c r="A68" s="36" t="s">
        <v>56</v>
      </c>
      <c r="E68" s="37" t="s">
        <v>921</v>
      </c>
    </row>
    <row r="69" spans="1:5" ht="25.5">
      <c r="A69" t="s">
        <v>58</v>
      </c>
      <c r="E69" s="35" t="s">
        <v>922</v>
      </c>
    </row>
    <row r="70" spans="1:16" ht="12.75">
      <c r="A70" s="25" t="s">
        <v>47</v>
      </c>
      <c s="29" t="s">
        <v>421</v>
      </c>
      <c s="29" t="s">
        <v>918</v>
      </c>
      <c s="25" t="s">
        <v>29</v>
      </c>
      <c s="30" t="s">
        <v>919</v>
      </c>
      <c s="31" t="s">
        <v>84</v>
      </c>
      <c s="32">
        <v>8.25</v>
      </c>
      <c s="33">
        <v>0</v>
      </c>
      <c s="33">
        <f>ROUND(ROUND(H70,2)*ROUND(G70,3),2)</f>
      </c>
      <c s="31" t="s">
        <v>869</v>
      </c>
      <c r="O70">
        <f>(I70*21)/100</f>
      </c>
      <c t="s">
        <v>23</v>
      </c>
    </row>
    <row r="71" spans="1:5" ht="12.75">
      <c r="A71" s="34" t="s">
        <v>54</v>
      </c>
      <c r="E71" s="35" t="s">
        <v>923</v>
      </c>
    </row>
    <row r="72" spans="1:5" ht="12.75">
      <c r="A72" s="36" t="s">
        <v>56</v>
      </c>
      <c r="E72" s="37" t="s">
        <v>70</v>
      </c>
    </row>
    <row r="73" spans="1:5" ht="25.5">
      <c r="A73" t="s">
        <v>58</v>
      </c>
      <c r="E73" s="35" t="s">
        <v>922</v>
      </c>
    </row>
    <row r="74" spans="1:16" ht="12.75">
      <c r="A74" s="25" t="s">
        <v>47</v>
      </c>
      <c s="29" t="s">
        <v>427</v>
      </c>
      <c s="29" t="s">
        <v>924</v>
      </c>
      <c s="25" t="s">
        <v>70</v>
      </c>
      <c s="30" t="s">
        <v>925</v>
      </c>
      <c s="31" t="s">
        <v>84</v>
      </c>
      <c s="32">
        <v>22.83</v>
      </c>
      <c s="33">
        <v>0</v>
      </c>
      <c s="33">
        <f>ROUND(ROUND(H74,2)*ROUND(G74,3),2)</f>
      </c>
      <c s="31" t="s">
        <v>869</v>
      </c>
      <c r="O74">
        <f>(I74*21)/100</f>
      </c>
      <c t="s">
        <v>23</v>
      </c>
    </row>
    <row r="75" spans="1:5" ht="12.75">
      <c r="A75" s="34" t="s">
        <v>54</v>
      </c>
      <c r="E75" s="35" t="s">
        <v>926</v>
      </c>
    </row>
    <row r="76" spans="1:5" ht="38.25">
      <c r="A76" s="36" t="s">
        <v>56</v>
      </c>
      <c r="E76" s="37" t="s">
        <v>927</v>
      </c>
    </row>
    <row r="77" spans="1:5" ht="12.75">
      <c r="A77" t="s">
        <v>58</v>
      </c>
      <c r="E77" s="35" t="s">
        <v>928</v>
      </c>
    </row>
    <row r="78" spans="1:18" ht="12.75" customHeight="1">
      <c r="A78" s="6" t="s">
        <v>45</v>
      </c>
      <c s="6"/>
      <c s="39" t="s">
        <v>474</v>
      </c>
      <c s="6"/>
      <c s="27" t="s">
        <v>929</v>
      </c>
      <c s="6"/>
      <c s="6"/>
      <c s="6"/>
      <c s="40">
        <f>0+Q78</f>
      </c>
      <c s="6"/>
      <c r="O78">
        <f>0+R78</f>
      </c>
      <c r="Q78">
        <f>0+I79</f>
      </c>
      <c>
        <f>0+O79</f>
      </c>
    </row>
    <row r="79" spans="1:16" ht="12.75">
      <c r="A79" s="25" t="s">
        <v>47</v>
      </c>
      <c s="29" t="s">
        <v>440</v>
      </c>
      <c s="29" t="s">
        <v>930</v>
      </c>
      <c s="25" t="s">
        <v>70</v>
      </c>
      <c s="30" t="s">
        <v>931</v>
      </c>
      <c s="31" t="s">
        <v>84</v>
      </c>
      <c s="32">
        <v>85.31</v>
      </c>
      <c s="33">
        <v>0</v>
      </c>
      <c s="33">
        <f>ROUND(ROUND(H79,2)*ROUND(G79,3),2)</f>
      </c>
      <c s="31" t="s">
        <v>869</v>
      </c>
      <c r="O79">
        <f>(I79*21)/100</f>
      </c>
      <c t="s">
        <v>23</v>
      </c>
    </row>
    <row r="80" spans="1:5" ht="12.75">
      <c r="A80" s="34" t="s">
        <v>54</v>
      </c>
      <c r="E80" s="35" t="s">
        <v>70</v>
      </c>
    </row>
    <row r="81" spans="1:5" ht="12.75">
      <c r="A81" s="36" t="s">
        <v>56</v>
      </c>
      <c r="E81" s="37" t="s">
        <v>916</v>
      </c>
    </row>
    <row r="82" spans="1:5" ht="12.75">
      <c r="A82" t="s">
        <v>58</v>
      </c>
      <c r="E82" s="35" t="s">
        <v>70</v>
      </c>
    </row>
    <row r="83" spans="1:18" ht="12.75" customHeight="1">
      <c r="A83" s="6" t="s">
        <v>45</v>
      </c>
      <c s="6"/>
      <c s="39" t="s">
        <v>88</v>
      </c>
      <c s="6"/>
      <c s="27" t="s">
        <v>230</v>
      </c>
      <c s="6"/>
      <c s="6"/>
      <c s="6"/>
      <c s="40">
        <f>0+Q83</f>
      </c>
      <c s="6"/>
      <c r="O83">
        <f>0+R83</f>
      </c>
      <c r="Q83">
        <f>0+I84</f>
      </c>
      <c>
        <f>0+O84</f>
      </c>
    </row>
    <row r="84" spans="1:16" ht="12.75">
      <c r="A84" s="25" t="s">
        <v>47</v>
      </c>
      <c s="29" t="s">
        <v>454</v>
      </c>
      <c s="29" t="s">
        <v>932</v>
      </c>
      <c s="25" t="s">
        <v>70</v>
      </c>
      <c s="30" t="s">
        <v>933</v>
      </c>
      <c s="31" t="s">
        <v>52</v>
      </c>
      <c s="32">
        <v>0.01</v>
      </c>
      <c s="33">
        <v>0</v>
      </c>
      <c s="33">
        <f>ROUND(ROUND(H84,2)*ROUND(G84,3),2)</f>
      </c>
      <c s="31" t="s">
        <v>869</v>
      </c>
      <c r="O84">
        <f>(I84*21)/100</f>
      </c>
      <c t="s">
        <v>23</v>
      </c>
    </row>
    <row r="85" spans="1:5" ht="12.75">
      <c r="A85" s="34" t="s">
        <v>54</v>
      </c>
      <c r="E85" s="35" t="s">
        <v>70</v>
      </c>
    </row>
    <row r="86" spans="1:5" ht="12.75">
      <c r="A86" s="36" t="s">
        <v>56</v>
      </c>
      <c r="E86" s="37" t="s">
        <v>934</v>
      </c>
    </row>
    <row r="87" spans="1:5" ht="38.25">
      <c r="A87" t="s">
        <v>58</v>
      </c>
      <c r="E87" s="35" t="s">
        <v>935</v>
      </c>
    </row>
    <row r="88" spans="1:18" ht="12.75" customHeight="1">
      <c r="A88" s="6" t="s">
        <v>45</v>
      </c>
      <c s="6"/>
      <c s="39" t="s">
        <v>486</v>
      </c>
      <c s="6"/>
      <c s="27" t="s">
        <v>936</v>
      </c>
      <c s="6"/>
      <c s="6"/>
      <c s="6"/>
      <c s="40">
        <f>0+Q88</f>
      </c>
      <c s="6"/>
      <c r="O88">
        <f>0+R88</f>
      </c>
      <c r="Q88">
        <f>0+I89+I93+I97</f>
      </c>
      <c>
        <f>0+O89+O93+O97</f>
      </c>
    </row>
    <row r="89" spans="1:16" ht="12.75">
      <c r="A89" s="25" t="s">
        <v>47</v>
      </c>
      <c s="29" t="s">
        <v>474</v>
      </c>
      <c s="29" t="s">
        <v>937</v>
      </c>
      <c s="25" t="s">
        <v>70</v>
      </c>
      <c s="30" t="s">
        <v>938</v>
      </c>
      <c s="31" t="s">
        <v>84</v>
      </c>
      <c s="32">
        <v>5.17</v>
      </c>
      <c s="33">
        <v>0</v>
      </c>
      <c s="33">
        <f>ROUND(ROUND(H89,2)*ROUND(G89,3),2)</f>
      </c>
      <c s="31" t="s">
        <v>939</v>
      </c>
      <c r="O89">
        <f>(I89*21)/100</f>
      </c>
      <c t="s">
        <v>23</v>
      </c>
    </row>
    <row r="90" spans="1:5" ht="12.75">
      <c r="A90" s="34" t="s">
        <v>54</v>
      </c>
      <c r="E90" s="35" t="s">
        <v>940</v>
      </c>
    </row>
    <row r="91" spans="1:5" ht="38.25">
      <c r="A91" s="36" t="s">
        <v>56</v>
      </c>
      <c r="E91" s="37" t="s">
        <v>941</v>
      </c>
    </row>
    <row r="92" spans="1:5" ht="25.5">
      <c r="A92" t="s">
        <v>58</v>
      </c>
      <c r="E92" s="35" t="s">
        <v>942</v>
      </c>
    </row>
    <row r="93" spans="1:16" ht="12.75">
      <c r="A93" s="25" t="s">
        <v>47</v>
      </c>
      <c s="29" t="s">
        <v>132</v>
      </c>
      <c s="29" t="s">
        <v>943</v>
      </c>
      <c s="25" t="s">
        <v>70</v>
      </c>
      <c s="30" t="s">
        <v>944</v>
      </c>
      <c s="31" t="s">
        <v>84</v>
      </c>
      <c s="32">
        <v>2.56</v>
      </c>
      <c s="33">
        <v>0</v>
      </c>
      <c s="33">
        <f>ROUND(ROUND(H93,2)*ROUND(G93,3),2)</f>
      </c>
      <c s="31" t="s">
        <v>869</v>
      </c>
      <c r="O93">
        <f>(I93*21)/100</f>
      </c>
      <c t="s">
        <v>23</v>
      </c>
    </row>
    <row r="94" spans="1:5" ht="12.75">
      <c r="A94" s="34" t="s">
        <v>54</v>
      </c>
      <c r="E94" s="35" t="s">
        <v>70</v>
      </c>
    </row>
    <row r="95" spans="1:5" ht="38.25">
      <c r="A95" s="36" t="s">
        <v>56</v>
      </c>
      <c r="E95" s="37" t="s">
        <v>945</v>
      </c>
    </row>
    <row r="96" spans="1:5" ht="25.5">
      <c r="A96" t="s">
        <v>58</v>
      </c>
      <c r="E96" s="35" t="s">
        <v>946</v>
      </c>
    </row>
    <row r="97" spans="1:16" ht="12.75">
      <c r="A97" s="25" t="s">
        <v>47</v>
      </c>
      <c s="29" t="s">
        <v>81</v>
      </c>
      <c s="29" t="s">
        <v>947</v>
      </c>
      <c s="25" t="s">
        <v>70</v>
      </c>
      <c s="30" t="s">
        <v>948</v>
      </c>
      <c s="31" t="s">
        <v>77</v>
      </c>
      <c s="32">
        <v>13.18</v>
      </c>
      <c s="33">
        <v>0</v>
      </c>
      <c s="33">
        <f>ROUND(ROUND(H97,2)*ROUND(G97,3),2)</f>
      </c>
      <c s="31" t="s">
        <v>869</v>
      </c>
      <c r="O97">
        <f>(I97*21)/100</f>
      </c>
      <c t="s">
        <v>23</v>
      </c>
    </row>
    <row r="98" spans="1:5" ht="12.75">
      <c r="A98" s="34" t="s">
        <v>54</v>
      </c>
      <c r="E98" s="35" t="s">
        <v>70</v>
      </c>
    </row>
    <row r="99" spans="1:5" ht="38.25">
      <c r="A99" s="36" t="s">
        <v>56</v>
      </c>
      <c r="E99" s="37" t="s">
        <v>949</v>
      </c>
    </row>
    <row r="100" spans="1:5" ht="38.25">
      <c r="A100" t="s">
        <v>58</v>
      </c>
      <c r="E100" s="35" t="s">
        <v>950</v>
      </c>
    </row>
    <row r="101" spans="1:18" ht="12.75" customHeight="1">
      <c r="A101" s="6" t="s">
        <v>45</v>
      </c>
      <c s="6"/>
      <c s="39" t="s">
        <v>219</v>
      </c>
      <c s="6"/>
      <c s="27" t="s">
        <v>951</v>
      </c>
      <c s="6"/>
      <c s="6"/>
      <c s="6"/>
      <c s="40">
        <f>0+Q101</f>
      </c>
      <c s="6"/>
      <c r="O101">
        <f>0+R101</f>
      </c>
      <c r="Q101">
        <f>0+I102+I106+I110+I114+I118+I122+I126+I130+I134</f>
      </c>
      <c>
        <f>0+O102+O106+O110+O114+O118+O122+O126+O130+O134</f>
      </c>
    </row>
    <row r="102" spans="1:16" ht="12.75">
      <c r="A102" s="25" t="s">
        <v>47</v>
      </c>
      <c s="29" t="s">
        <v>93</v>
      </c>
      <c s="29" t="s">
        <v>952</v>
      </c>
      <c s="25" t="s">
        <v>70</v>
      </c>
      <c s="30" t="s">
        <v>953</v>
      </c>
      <c s="31" t="s">
        <v>117</v>
      </c>
      <c s="32">
        <v>40</v>
      </c>
      <c s="33">
        <v>0</v>
      </c>
      <c s="33">
        <f>ROUND(ROUND(H102,2)*ROUND(G102,3),2)</f>
      </c>
      <c s="31" t="s">
        <v>869</v>
      </c>
      <c r="O102">
        <f>(I102*21)/100</f>
      </c>
      <c t="s">
        <v>23</v>
      </c>
    </row>
    <row r="103" spans="1:5" ht="12.75">
      <c r="A103" s="34" t="s">
        <v>54</v>
      </c>
      <c r="E103" s="35" t="s">
        <v>70</v>
      </c>
    </row>
    <row r="104" spans="1:5" ht="12.75">
      <c r="A104" s="36" t="s">
        <v>56</v>
      </c>
      <c r="E104" s="37" t="s">
        <v>302</v>
      </c>
    </row>
    <row r="105" spans="1:5" ht="12.75">
      <c r="A105" t="s">
        <v>58</v>
      </c>
      <c r="E105" s="35" t="s">
        <v>70</v>
      </c>
    </row>
    <row r="106" spans="1:16" ht="12.75">
      <c r="A106" s="25" t="s">
        <v>47</v>
      </c>
      <c s="29" t="s">
        <v>98</v>
      </c>
      <c s="29" t="s">
        <v>954</v>
      </c>
      <c s="25" t="s">
        <v>70</v>
      </c>
      <c s="30" t="s">
        <v>955</v>
      </c>
      <c s="31" t="s">
        <v>163</v>
      </c>
      <c s="32">
        <v>1</v>
      </c>
      <c s="33">
        <v>0</v>
      </c>
      <c s="33">
        <f>ROUND(ROUND(H106,2)*ROUND(G106,3),2)</f>
      </c>
      <c s="31" t="s">
        <v>869</v>
      </c>
      <c r="O106">
        <f>(I106*21)/100</f>
      </c>
      <c t="s">
        <v>23</v>
      </c>
    </row>
    <row r="107" spans="1:5" ht="12.75">
      <c r="A107" s="34" t="s">
        <v>54</v>
      </c>
      <c r="E107" s="35" t="s">
        <v>70</v>
      </c>
    </row>
    <row r="108" spans="1:5" ht="12.75">
      <c r="A108" s="36" t="s">
        <v>56</v>
      </c>
      <c r="E108" s="37" t="s">
        <v>70</v>
      </c>
    </row>
    <row r="109" spans="1:5" ht="63.75">
      <c r="A109" t="s">
        <v>58</v>
      </c>
      <c r="E109" s="35" t="s">
        <v>956</v>
      </c>
    </row>
    <row r="110" spans="1:16" ht="12.75">
      <c r="A110" s="25" t="s">
        <v>47</v>
      </c>
      <c s="29" t="s">
        <v>60</v>
      </c>
      <c s="29" t="s">
        <v>957</v>
      </c>
      <c s="25" t="s">
        <v>70</v>
      </c>
      <c s="30" t="s">
        <v>958</v>
      </c>
      <c s="31" t="s">
        <v>163</v>
      </c>
      <c s="32">
        <v>1</v>
      </c>
      <c s="33">
        <v>0</v>
      </c>
      <c s="33">
        <f>ROUND(ROUND(H110,2)*ROUND(G110,3),2)</f>
      </c>
      <c s="31" t="s">
        <v>869</v>
      </c>
      <c r="O110">
        <f>(I110*21)/100</f>
      </c>
      <c t="s">
        <v>23</v>
      </c>
    </row>
    <row r="111" spans="1:5" ht="12.75">
      <c r="A111" s="34" t="s">
        <v>54</v>
      </c>
      <c r="E111" s="35" t="s">
        <v>70</v>
      </c>
    </row>
    <row r="112" spans="1:5" ht="12.75">
      <c r="A112" s="36" t="s">
        <v>56</v>
      </c>
      <c r="E112" s="37" t="s">
        <v>70</v>
      </c>
    </row>
    <row r="113" spans="1:5" ht="63.75">
      <c r="A113" t="s">
        <v>58</v>
      </c>
      <c r="E113" s="35" t="s">
        <v>959</v>
      </c>
    </row>
    <row r="114" spans="1:16" ht="12.75">
      <c r="A114" s="25" t="s">
        <v>47</v>
      </c>
      <c s="29" t="s">
        <v>68</v>
      </c>
      <c s="29" t="s">
        <v>960</v>
      </c>
      <c s="25" t="s">
        <v>70</v>
      </c>
      <c s="30" t="s">
        <v>961</v>
      </c>
      <c s="31" t="s">
        <v>163</v>
      </c>
      <c s="32">
        <v>2</v>
      </c>
      <c s="33">
        <v>0</v>
      </c>
      <c s="33">
        <f>ROUND(ROUND(H114,2)*ROUND(G114,3),2)</f>
      </c>
      <c s="31" t="s">
        <v>869</v>
      </c>
      <c r="O114">
        <f>(I114*21)/100</f>
      </c>
      <c t="s">
        <v>23</v>
      </c>
    </row>
    <row r="115" spans="1:5" ht="12.75">
      <c r="A115" s="34" t="s">
        <v>54</v>
      </c>
      <c r="E115" s="35" t="s">
        <v>70</v>
      </c>
    </row>
    <row r="116" spans="1:5" ht="12.75">
      <c r="A116" s="36" t="s">
        <v>56</v>
      </c>
      <c r="E116" s="37" t="s">
        <v>23</v>
      </c>
    </row>
    <row r="117" spans="1:5" ht="51">
      <c r="A117" t="s">
        <v>58</v>
      </c>
      <c r="E117" s="35" t="s">
        <v>962</v>
      </c>
    </row>
    <row r="118" spans="1:16" ht="12.75">
      <c r="A118" s="25" t="s">
        <v>47</v>
      </c>
      <c s="29" t="s">
        <v>105</v>
      </c>
      <c s="29" t="s">
        <v>963</v>
      </c>
      <c s="25" t="s">
        <v>70</v>
      </c>
      <c s="30" t="s">
        <v>964</v>
      </c>
      <c s="31" t="s">
        <v>163</v>
      </c>
      <c s="32">
        <v>1</v>
      </c>
      <c s="33">
        <v>0</v>
      </c>
      <c s="33">
        <f>ROUND(ROUND(H118,2)*ROUND(G118,3),2)</f>
      </c>
      <c s="31" t="s">
        <v>869</v>
      </c>
      <c r="O118">
        <f>(I118*21)/100</f>
      </c>
      <c t="s">
        <v>23</v>
      </c>
    </row>
    <row r="119" spans="1:5" ht="12.75">
      <c r="A119" s="34" t="s">
        <v>54</v>
      </c>
      <c r="E119" s="35" t="s">
        <v>70</v>
      </c>
    </row>
    <row r="120" spans="1:5" ht="12.75">
      <c r="A120" s="36" t="s">
        <v>56</v>
      </c>
      <c r="E120" s="37" t="s">
        <v>29</v>
      </c>
    </row>
    <row r="121" spans="1:5" ht="51">
      <c r="A121" t="s">
        <v>58</v>
      </c>
      <c r="E121" s="35" t="s">
        <v>962</v>
      </c>
    </row>
    <row r="122" spans="1:16" ht="12.75">
      <c r="A122" s="25" t="s">
        <v>47</v>
      </c>
      <c s="29" t="s">
        <v>88</v>
      </c>
      <c s="29" t="s">
        <v>965</v>
      </c>
      <c s="25" t="s">
        <v>70</v>
      </c>
      <c s="30" t="s">
        <v>966</v>
      </c>
      <c s="31" t="s">
        <v>163</v>
      </c>
      <c s="32">
        <v>12</v>
      </c>
      <c s="33">
        <v>0</v>
      </c>
      <c s="33">
        <f>ROUND(ROUND(H122,2)*ROUND(G122,3),2)</f>
      </c>
      <c s="31" t="s">
        <v>869</v>
      </c>
      <c r="O122">
        <f>(I122*21)/100</f>
      </c>
      <c t="s">
        <v>23</v>
      </c>
    </row>
    <row r="123" spans="1:5" ht="12.75">
      <c r="A123" s="34" t="s">
        <v>54</v>
      </c>
      <c r="E123" s="35" t="s">
        <v>70</v>
      </c>
    </row>
    <row r="124" spans="1:5" ht="12.75">
      <c r="A124" s="36" t="s">
        <v>56</v>
      </c>
      <c r="E124" s="37" t="s">
        <v>48</v>
      </c>
    </row>
    <row r="125" spans="1:5" ht="51">
      <c r="A125" t="s">
        <v>58</v>
      </c>
      <c r="E125" s="35" t="s">
        <v>962</v>
      </c>
    </row>
    <row r="126" spans="1:16" ht="12.75">
      <c r="A126" s="25" t="s">
        <v>47</v>
      </c>
      <c s="29" t="s">
        <v>148</v>
      </c>
      <c s="29" t="s">
        <v>967</v>
      </c>
      <c s="25" t="s">
        <v>70</v>
      </c>
      <c s="30" t="s">
        <v>968</v>
      </c>
      <c s="31" t="s">
        <v>163</v>
      </c>
      <c s="32">
        <v>1</v>
      </c>
      <c s="33">
        <v>0</v>
      </c>
      <c s="33">
        <f>ROUND(ROUND(H126,2)*ROUND(G126,3),2)</f>
      </c>
      <c s="31" t="s">
        <v>869</v>
      </c>
      <c r="O126">
        <f>(I126*21)/100</f>
      </c>
      <c t="s">
        <v>23</v>
      </c>
    </row>
    <row r="127" spans="1:5" ht="12.75">
      <c r="A127" s="34" t="s">
        <v>54</v>
      </c>
      <c r="E127" s="35" t="s">
        <v>70</v>
      </c>
    </row>
    <row r="128" spans="1:5" ht="12.75">
      <c r="A128" s="36" t="s">
        <v>56</v>
      </c>
      <c r="E128" s="37" t="s">
        <v>29</v>
      </c>
    </row>
    <row r="129" spans="1:5" ht="51">
      <c r="A129" t="s">
        <v>58</v>
      </c>
      <c r="E129" s="35" t="s">
        <v>969</v>
      </c>
    </row>
    <row r="130" spans="1:16" ht="12.75">
      <c r="A130" s="25" t="s">
        <v>47</v>
      </c>
      <c s="29" t="s">
        <v>64</v>
      </c>
      <c s="29" t="s">
        <v>970</v>
      </c>
      <c s="25" t="s">
        <v>70</v>
      </c>
      <c s="30" t="s">
        <v>971</v>
      </c>
      <c s="31" t="s">
        <v>163</v>
      </c>
      <c s="32">
        <v>9</v>
      </c>
      <c s="33">
        <v>0</v>
      </c>
      <c s="33">
        <f>ROUND(ROUND(H130,2)*ROUND(G130,3),2)</f>
      </c>
      <c s="31" t="s">
        <v>869</v>
      </c>
      <c r="O130">
        <f>(I130*21)/100</f>
      </c>
      <c t="s">
        <v>23</v>
      </c>
    </row>
    <row r="131" spans="1:5" ht="12.75">
      <c r="A131" s="34" t="s">
        <v>54</v>
      </c>
      <c r="E131" s="35" t="s">
        <v>70</v>
      </c>
    </row>
    <row r="132" spans="1:5" ht="12.75">
      <c r="A132" s="36" t="s">
        <v>56</v>
      </c>
      <c r="E132" s="37" t="s">
        <v>40</v>
      </c>
    </row>
    <row r="133" spans="1:5" ht="51">
      <c r="A133" t="s">
        <v>58</v>
      </c>
      <c r="E133" s="35" t="s">
        <v>972</v>
      </c>
    </row>
    <row r="134" spans="1:16" ht="12.75">
      <c r="A134" s="25" t="s">
        <v>47</v>
      </c>
      <c s="29" t="s">
        <v>231</v>
      </c>
      <c s="29" t="s">
        <v>973</v>
      </c>
      <c s="25" t="s">
        <v>70</v>
      </c>
      <c s="30" t="s">
        <v>974</v>
      </c>
      <c s="31" t="s">
        <v>163</v>
      </c>
      <c s="32">
        <v>2</v>
      </c>
      <c s="33">
        <v>0</v>
      </c>
      <c s="33">
        <f>ROUND(ROUND(H134,2)*ROUND(G134,3),2)</f>
      </c>
      <c s="31" t="s">
        <v>869</v>
      </c>
      <c r="O134">
        <f>(I134*21)/100</f>
      </c>
      <c t="s">
        <v>23</v>
      </c>
    </row>
    <row r="135" spans="1:5" ht="12.75">
      <c r="A135" s="34" t="s">
        <v>54</v>
      </c>
      <c r="E135" s="35" t="s">
        <v>70</v>
      </c>
    </row>
    <row r="136" spans="1:5" ht="12.75">
      <c r="A136" s="36" t="s">
        <v>56</v>
      </c>
      <c r="E136" s="37" t="s">
        <v>23</v>
      </c>
    </row>
    <row r="137" spans="1:5" ht="51">
      <c r="A137" t="s">
        <v>58</v>
      </c>
      <c r="E137" s="35" t="s">
        <v>975</v>
      </c>
    </row>
    <row r="138" spans="1:18" ht="12.75" customHeight="1">
      <c r="A138" s="6" t="s">
        <v>45</v>
      </c>
      <c s="6"/>
      <c s="39" t="s">
        <v>416</v>
      </c>
      <c s="6"/>
      <c s="27" t="s">
        <v>976</v>
      </c>
      <c s="6"/>
      <c s="6"/>
      <c s="6"/>
      <c s="40">
        <f>0+Q138</f>
      </c>
      <c s="6"/>
      <c r="O138">
        <f>0+R138</f>
      </c>
      <c r="Q138">
        <f>0+I139+I143+I147+I151</f>
      </c>
      <c>
        <f>0+O139+O143+O147+O151</f>
      </c>
    </row>
    <row r="139" spans="1:16" ht="12.75">
      <c r="A139" s="25" t="s">
        <v>47</v>
      </c>
      <c s="29" t="s">
        <v>237</v>
      </c>
      <c s="29" t="s">
        <v>977</v>
      </c>
      <c s="25" t="s">
        <v>70</v>
      </c>
      <c s="30" t="s">
        <v>978</v>
      </c>
      <c s="31" t="s">
        <v>117</v>
      </c>
      <c s="32">
        <v>4</v>
      </c>
      <c s="33">
        <v>0</v>
      </c>
      <c s="33">
        <f>ROUND(ROUND(H139,2)*ROUND(G139,3),2)</f>
      </c>
      <c s="31" t="s">
        <v>869</v>
      </c>
      <c r="O139">
        <f>(I139*21)/100</f>
      </c>
      <c t="s">
        <v>23</v>
      </c>
    </row>
    <row r="140" spans="1:5" ht="12.75">
      <c r="A140" s="34" t="s">
        <v>54</v>
      </c>
      <c r="E140" s="35" t="s">
        <v>70</v>
      </c>
    </row>
    <row r="141" spans="1:5" ht="12.75">
      <c r="A141" s="36" t="s">
        <v>56</v>
      </c>
      <c r="E141" s="37" t="s">
        <v>33</v>
      </c>
    </row>
    <row r="142" spans="1:5" ht="63.75">
      <c r="A142" t="s">
        <v>58</v>
      </c>
      <c r="E142" s="35" t="s">
        <v>979</v>
      </c>
    </row>
    <row r="143" spans="1:16" ht="12.75">
      <c r="A143" s="25" t="s">
        <v>47</v>
      </c>
      <c s="29" t="s">
        <v>196</v>
      </c>
      <c s="29" t="s">
        <v>980</v>
      </c>
      <c s="25" t="s">
        <v>70</v>
      </c>
      <c s="30" t="s">
        <v>981</v>
      </c>
      <c s="31" t="s">
        <v>117</v>
      </c>
      <c s="32">
        <v>10</v>
      </c>
      <c s="33">
        <v>0</v>
      </c>
      <c s="33">
        <f>ROUND(ROUND(H143,2)*ROUND(G143,3),2)</f>
      </c>
      <c s="31" t="s">
        <v>869</v>
      </c>
      <c r="O143">
        <f>(I143*21)/100</f>
      </c>
      <c t="s">
        <v>23</v>
      </c>
    </row>
    <row r="144" spans="1:5" ht="12.75">
      <c r="A144" s="34" t="s">
        <v>54</v>
      </c>
      <c r="E144" s="35" t="s">
        <v>70</v>
      </c>
    </row>
    <row r="145" spans="1:5" ht="12.75">
      <c r="A145" s="36" t="s">
        <v>56</v>
      </c>
      <c r="E145" s="37" t="s">
        <v>42</v>
      </c>
    </row>
    <row r="146" spans="1:5" ht="63.75">
      <c r="A146" t="s">
        <v>58</v>
      </c>
      <c r="E146" s="35" t="s">
        <v>982</v>
      </c>
    </row>
    <row r="147" spans="1:16" ht="12.75">
      <c r="A147" s="25" t="s">
        <v>47</v>
      </c>
      <c s="29" t="s">
        <v>260</v>
      </c>
      <c s="29" t="s">
        <v>983</v>
      </c>
      <c s="25" t="s">
        <v>70</v>
      </c>
      <c s="30" t="s">
        <v>984</v>
      </c>
      <c s="31" t="s">
        <v>117</v>
      </c>
      <c s="32">
        <v>4</v>
      </c>
      <c s="33">
        <v>0</v>
      </c>
      <c s="33">
        <f>ROUND(ROUND(H147,2)*ROUND(G147,3),2)</f>
      </c>
      <c s="31" t="s">
        <v>869</v>
      </c>
      <c r="O147">
        <f>(I147*21)/100</f>
      </c>
      <c t="s">
        <v>23</v>
      </c>
    </row>
    <row r="148" spans="1:5" ht="12.75">
      <c r="A148" s="34" t="s">
        <v>54</v>
      </c>
      <c r="E148" s="35" t="s">
        <v>70</v>
      </c>
    </row>
    <row r="149" spans="1:5" ht="12.75">
      <c r="A149" s="36" t="s">
        <v>56</v>
      </c>
      <c r="E149" s="37" t="s">
        <v>33</v>
      </c>
    </row>
    <row r="150" spans="1:5" ht="51">
      <c r="A150" t="s">
        <v>58</v>
      </c>
      <c r="E150" s="35" t="s">
        <v>985</v>
      </c>
    </row>
    <row r="151" spans="1:16" ht="12.75">
      <c r="A151" s="25" t="s">
        <v>47</v>
      </c>
      <c s="29" t="s">
        <v>202</v>
      </c>
      <c s="29" t="s">
        <v>986</v>
      </c>
      <c s="25" t="s">
        <v>70</v>
      </c>
      <c s="30" t="s">
        <v>987</v>
      </c>
      <c s="31" t="s">
        <v>117</v>
      </c>
      <c s="32">
        <v>24</v>
      </c>
      <c s="33">
        <v>0</v>
      </c>
      <c s="33">
        <f>ROUND(ROUND(H151,2)*ROUND(G151,3),2)</f>
      </c>
      <c s="31" t="s">
        <v>869</v>
      </c>
      <c r="O151">
        <f>(I151*21)/100</f>
      </c>
      <c t="s">
        <v>23</v>
      </c>
    </row>
    <row r="152" spans="1:5" ht="12.75">
      <c r="A152" s="34" t="s">
        <v>54</v>
      </c>
      <c r="E152" s="35" t="s">
        <v>70</v>
      </c>
    </row>
    <row r="153" spans="1:5" ht="12.75">
      <c r="A153" s="36" t="s">
        <v>56</v>
      </c>
      <c r="E153" s="37" t="s">
        <v>60</v>
      </c>
    </row>
    <row r="154" spans="1:5" ht="63.75">
      <c r="A154" t="s">
        <v>58</v>
      </c>
      <c r="E154" s="35" t="s">
        <v>988</v>
      </c>
    </row>
    <row r="155" spans="1:18" ht="12.75" customHeight="1">
      <c r="A155" s="6" t="s">
        <v>45</v>
      </c>
      <c s="6"/>
      <c s="39" t="s">
        <v>435</v>
      </c>
      <c s="6"/>
      <c s="27" t="s">
        <v>989</v>
      </c>
      <c s="6"/>
      <c s="6"/>
      <c s="6"/>
      <c s="40">
        <f>0+Q155</f>
      </c>
      <c s="6"/>
      <c r="O155">
        <f>0+R155</f>
      </c>
      <c r="Q155">
        <f>0+I156+I160+I164+I168+I172+I176+I180+I184+I188+I192+I196+I200+I204+I208+I212+I216+I220+I224+I228</f>
      </c>
      <c>
        <f>0+O156+O160+O164+O168+O172+O176+O180+O184+O188+O192+O196+O200+O204+O208+O212+O216+O220+O224+O228</f>
      </c>
    </row>
    <row r="156" spans="1:16" ht="12.75">
      <c r="A156" s="25" t="s">
        <v>47</v>
      </c>
      <c s="29" t="s">
        <v>266</v>
      </c>
      <c s="29" t="s">
        <v>990</v>
      </c>
      <c s="25" t="s">
        <v>70</v>
      </c>
      <c s="30" t="s">
        <v>991</v>
      </c>
      <c s="31" t="s">
        <v>163</v>
      </c>
      <c s="32">
        <v>2</v>
      </c>
      <c s="33">
        <v>0</v>
      </c>
      <c s="33">
        <f>ROUND(ROUND(H156,2)*ROUND(G156,3),2)</f>
      </c>
      <c s="31" t="s">
        <v>869</v>
      </c>
      <c r="O156">
        <f>(I156*21)/100</f>
      </c>
      <c t="s">
        <v>23</v>
      </c>
    </row>
    <row r="157" spans="1:5" ht="12.75">
      <c r="A157" s="34" t="s">
        <v>54</v>
      </c>
      <c r="E157" s="35" t="s">
        <v>70</v>
      </c>
    </row>
    <row r="158" spans="1:5" ht="12.75">
      <c r="A158" s="36" t="s">
        <v>56</v>
      </c>
      <c r="E158" s="37" t="s">
        <v>23</v>
      </c>
    </row>
    <row r="159" spans="1:5" ht="114.75">
      <c r="A159" t="s">
        <v>58</v>
      </c>
      <c r="E159" s="35" t="s">
        <v>992</v>
      </c>
    </row>
    <row r="160" spans="1:16" ht="12.75">
      <c r="A160" s="25" t="s">
        <v>47</v>
      </c>
      <c s="29" t="s">
        <v>272</v>
      </c>
      <c s="29" t="s">
        <v>993</v>
      </c>
      <c s="25" t="s">
        <v>70</v>
      </c>
      <c s="30" t="s">
        <v>994</v>
      </c>
      <c s="31" t="s">
        <v>163</v>
      </c>
      <c s="32">
        <v>2</v>
      </c>
      <c s="33">
        <v>0</v>
      </c>
      <c s="33">
        <f>ROUND(ROUND(H160,2)*ROUND(G160,3),2)</f>
      </c>
      <c s="31" t="s">
        <v>869</v>
      </c>
      <c r="O160">
        <f>(I160*21)/100</f>
      </c>
      <c t="s">
        <v>23</v>
      </c>
    </row>
    <row r="161" spans="1:5" ht="12.75">
      <c r="A161" s="34" t="s">
        <v>54</v>
      </c>
      <c r="E161" s="35" t="s">
        <v>70</v>
      </c>
    </row>
    <row r="162" spans="1:5" ht="12.75">
      <c r="A162" s="36" t="s">
        <v>56</v>
      </c>
      <c r="E162" s="37" t="s">
        <v>23</v>
      </c>
    </row>
    <row r="163" spans="1:5" ht="127.5">
      <c r="A163" t="s">
        <v>58</v>
      </c>
      <c r="E163" s="35" t="s">
        <v>995</v>
      </c>
    </row>
    <row r="164" spans="1:16" ht="12.75">
      <c r="A164" s="25" t="s">
        <v>47</v>
      </c>
      <c s="29" t="s">
        <v>296</v>
      </c>
      <c s="29" t="s">
        <v>996</v>
      </c>
      <c s="25" t="s">
        <v>70</v>
      </c>
      <c s="30" t="s">
        <v>997</v>
      </c>
      <c s="31" t="s">
        <v>163</v>
      </c>
      <c s="32">
        <v>1</v>
      </c>
      <c s="33">
        <v>0</v>
      </c>
      <c s="33">
        <f>ROUND(ROUND(H164,2)*ROUND(G164,3),2)</f>
      </c>
      <c s="31" t="s">
        <v>869</v>
      </c>
      <c r="O164">
        <f>(I164*21)/100</f>
      </c>
      <c t="s">
        <v>23</v>
      </c>
    </row>
    <row r="165" spans="1:5" ht="12.75">
      <c r="A165" s="34" t="s">
        <v>54</v>
      </c>
      <c r="E165" s="35" t="s">
        <v>70</v>
      </c>
    </row>
    <row r="166" spans="1:5" ht="12.75">
      <c r="A166" s="36" t="s">
        <v>56</v>
      </c>
      <c r="E166" s="37" t="s">
        <v>29</v>
      </c>
    </row>
    <row r="167" spans="1:5" ht="114.75">
      <c r="A167" t="s">
        <v>58</v>
      </c>
      <c r="E167" s="35" t="s">
        <v>992</v>
      </c>
    </row>
    <row r="168" spans="1:16" ht="12.75">
      <c r="A168" s="25" t="s">
        <v>47</v>
      </c>
      <c s="29" t="s">
        <v>329</v>
      </c>
      <c s="29" t="s">
        <v>998</v>
      </c>
      <c s="25" t="s">
        <v>70</v>
      </c>
      <c s="30" t="s">
        <v>999</v>
      </c>
      <c s="31" t="s">
        <v>163</v>
      </c>
      <c s="32">
        <v>2</v>
      </c>
      <c s="33">
        <v>0</v>
      </c>
      <c s="33">
        <f>ROUND(ROUND(H168,2)*ROUND(G168,3),2)</f>
      </c>
      <c s="31" t="s">
        <v>869</v>
      </c>
      <c r="O168">
        <f>(I168*21)/100</f>
      </c>
      <c t="s">
        <v>23</v>
      </c>
    </row>
    <row r="169" spans="1:5" ht="12.75">
      <c r="A169" s="34" t="s">
        <v>54</v>
      </c>
      <c r="E169" s="35" t="s">
        <v>70</v>
      </c>
    </row>
    <row r="170" spans="1:5" ht="12.75">
      <c r="A170" s="36" t="s">
        <v>56</v>
      </c>
      <c r="E170" s="37" t="s">
        <v>23</v>
      </c>
    </row>
    <row r="171" spans="1:5" ht="114.75">
      <c r="A171" t="s">
        <v>58</v>
      </c>
      <c r="E171" s="35" t="s">
        <v>992</v>
      </c>
    </row>
    <row r="172" spans="1:16" ht="12.75">
      <c r="A172" s="25" t="s">
        <v>47</v>
      </c>
      <c s="29" t="s">
        <v>324</v>
      </c>
      <c s="29" t="s">
        <v>1000</v>
      </c>
      <c s="25" t="s">
        <v>70</v>
      </c>
      <c s="30" t="s">
        <v>1001</v>
      </c>
      <c s="31" t="s">
        <v>163</v>
      </c>
      <c s="32">
        <v>1</v>
      </c>
      <c s="33">
        <v>0</v>
      </c>
      <c s="33">
        <f>ROUND(ROUND(H172,2)*ROUND(G172,3),2)</f>
      </c>
      <c s="31" t="s">
        <v>869</v>
      </c>
      <c r="O172">
        <f>(I172*21)/100</f>
      </c>
      <c t="s">
        <v>23</v>
      </c>
    </row>
    <row r="173" spans="1:5" ht="12.75">
      <c r="A173" s="34" t="s">
        <v>54</v>
      </c>
      <c r="E173" s="35" t="s">
        <v>1002</v>
      </c>
    </row>
    <row r="174" spans="1:5" ht="12.75">
      <c r="A174" s="36" t="s">
        <v>56</v>
      </c>
      <c r="E174" s="37" t="s">
        <v>29</v>
      </c>
    </row>
    <row r="175" spans="1:5" ht="51">
      <c r="A175" t="s">
        <v>58</v>
      </c>
      <c r="E175" s="35" t="s">
        <v>1003</v>
      </c>
    </row>
    <row r="176" spans="1:16" ht="12.75">
      <c r="A176" s="25" t="s">
        <v>47</v>
      </c>
      <c s="29" t="s">
        <v>302</v>
      </c>
      <c s="29" t="s">
        <v>1004</v>
      </c>
      <c s="25" t="s">
        <v>70</v>
      </c>
      <c s="30" t="s">
        <v>1005</v>
      </c>
      <c s="31" t="s">
        <v>117</v>
      </c>
      <c s="32">
        <v>9</v>
      </c>
      <c s="33">
        <v>0</v>
      </c>
      <c s="33">
        <f>ROUND(ROUND(H176,2)*ROUND(G176,3),2)</f>
      </c>
      <c s="31" t="s">
        <v>869</v>
      </c>
      <c r="O176">
        <f>(I176*21)/100</f>
      </c>
      <c t="s">
        <v>23</v>
      </c>
    </row>
    <row r="177" spans="1:5" ht="12.75">
      <c r="A177" s="34" t="s">
        <v>54</v>
      </c>
      <c r="E177" s="35" t="s">
        <v>70</v>
      </c>
    </row>
    <row r="178" spans="1:5" ht="12.75">
      <c r="A178" s="36" t="s">
        <v>56</v>
      </c>
      <c r="E178" s="37" t="s">
        <v>1006</v>
      </c>
    </row>
    <row r="179" spans="1:5" ht="25.5">
      <c r="A179" t="s">
        <v>58</v>
      </c>
      <c r="E179" s="35" t="s">
        <v>1007</v>
      </c>
    </row>
    <row r="180" spans="1:16" ht="12.75">
      <c r="A180" s="25" t="s">
        <v>47</v>
      </c>
      <c s="29" t="s">
        <v>319</v>
      </c>
      <c s="29" t="s">
        <v>1008</v>
      </c>
      <c s="25" t="s">
        <v>70</v>
      </c>
      <c s="30" t="s">
        <v>1009</v>
      </c>
      <c s="31" t="s">
        <v>117</v>
      </c>
      <c s="32">
        <v>9</v>
      </c>
      <c s="33">
        <v>0</v>
      </c>
      <c s="33">
        <f>ROUND(ROUND(H180,2)*ROUND(G180,3),2)</f>
      </c>
      <c s="31" t="s">
        <v>869</v>
      </c>
      <c r="O180">
        <f>(I180*21)/100</f>
      </c>
      <c t="s">
        <v>23</v>
      </c>
    </row>
    <row r="181" spans="1:5" ht="12.75">
      <c r="A181" s="34" t="s">
        <v>54</v>
      </c>
      <c r="E181" s="35" t="s">
        <v>70</v>
      </c>
    </row>
    <row r="182" spans="1:5" ht="12.75">
      <c r="A182" s="36" t="s">
        <v>56</v>
      </c>
      <c r="E182" s="37" t="s">
        <v>40</v>
      </c>
    </row>
    <row r="183" spans="1:5" ht="25.5">
      <c r="A183" t="s">
        <v>58</v>
      </c>
      <c r="E183" s="35" t="s">
        <v>1010</v>
      </c>
    </row>
    <row r="184" spans="1:16" ht="12.75">
      <c r="A184" s="25" t="s">
        <v>47</v>
      </c>
      <c s="29" t="s">
        <v>313</v>
      </c>
      <c s="29" t="s">
        <v>1011</v>
      </c>
      <c s="25" t="s">
        <v>70</v>
      </c>
      <c s="30" t="s">
        <v>1012</v>
      </c>
      <c s="31" t="s">
        <v>117</v>
      </c>
      <c s="32">
        <v>64</v>
      </c>
      <c s="33">
        <v>0</v>
      </c>
      <c s="33">
        <f>ROUND(ROUND(H184,2)*ROUND(G184,3),2)</f>
      </c>
      <c s="31" t="s">
        <v>869</v>
      </c>
      <c r="O184">
        <f>(I184*21)/100</f>
      </c>
      <c t="s">
        <v>23</v>
      </c>
    </row>
    <row r="185" spans="1:5" ht="12.75">
      <c r="A185" s="34" t="s">
        <v>54</v>
      </c>
      <c r="E185" s="35" t="s">
        <v>70</v>
      </c>
    </row>
    <row r="186" spans="1:5" ht="12.75">
      <c r="A186" s="36" t="s">
        <v>56</v>
      </c>
      <c r="E186" s="37" t="s">
        <v>1013</v>
      </c>
    </row>
    <row r="187" spans="1:5" ht="25.5">
      <c r="A187" t="s">
        <v>58</v>
      </c>
      <c r="E187" s="35" t="s">
        <v>1007</v>
      </c>
    </row>
    <row r="188" spans="1:16" ht="12.75">
      <c r="A188" s="25" t="s">
        <v>47</v>
      </c>
      <c s="29" t="s">
        <v>497</v>
      </c>
      <c s="29" t="s">
        <v>1014</v>
      </c>
      <c s="25" t="s">
        <v>70</v>
      </c>
      <c s="30" t="s">
        <v>1015</v>
      </c>
      <c s="31" t="s">
        <v>117</v>
      </c>
      <c s="32">
        <v>64</v>
      </c>
      <c s="33">
        <v>0</v>
      </c>
      <c s="33">
        <f>ROUND(ROUND(H188,2)*ROUND(G188,3),2)</f>
      </c>
      <c s="31" t="s">
        <v>869</v>
      </c>
      <c r="O188">
        <f>(I188*21)/100</f>
      </c>
      <c t="s">
        <v>23</v>
      </c>
    </row>
    <row r="189" spans="1:5" ht="12.75">
      <c r="A189" s="34" t="s">
        <v>54</v>
      </c>
      <c r="E189" s="35" t="s">
        <v>70</v>
      </c>
    </row>
    <row r="190" spans="1:5" ht="12.75">
      <c r="A190" s="36" t="s">
        <v>56</v>
      </c>
      <c r="E190" s="37" t="s">
        <v>491</v>
      </c>
    </row>
    <row r="191" spans="1:5" ht="25.5">
      <c r="A191" t="s">
        <v>58</v>
      </c>
      <c r="E191" s="35" t="s">
        <v>1010</v>
      </c>
    </row>
    <row r="192" spans="1:16" ht="12.75">
      <c r="A192" s="25" t="s">
        <v>47</v>
      </c>
      <c s="29" t="s">
        <v>171</v>
      </c>
      <c s="29" t="s">
        <v>1016</v>
      </c>
      <c s="25" t="s">
        <v>70</v>
      </c>
      <c s="30" t="s">
        <v>1017</v>
      </c>
      <c s="31" t="s">
        <v>163</v>
      </c>
      <c s="32">
        <v>1</v>
      </c>
      <c s="33">
        <v>0</v>
      </c>
      <c s="33">
        <f>ROUND(ROUND(H192,2)*ROUND(G192,3),2)</f>
      </c>
      <c s="31" t="s">
        <v>869</v>
      </c>
      <c r="O192">
        <f>(I192*21)/100</f>
      </c>
      <c t="s">
        <v>23</v>
      </c>
    </row>
    <row r="193" spans="1:5" ht="12.75">
      <c r="A193" s="34" t="s">
        <v>54</v>
      </c>
      <c r="E193" s="35" t="s">
        <v>1018</v>
      </c>
    </row>
    <row r="194" spans="1:5" ht="12.75">
      <c r="A194" s="36" t="s">
        <v>56</v>
      </c>
      <c r="E194" s="37" t="s">
        <v>29</v>
      </c>
    </row>
    <row r="195" spans="1:5" ht="25.5">
      <c r="A195" t="s">
        <v>58</v>
      </c>
      <c r="E195" s="35" t="s">
        <v>1019</v>
      </c>
    </row>
    <row r="196" spans="1:16" ht="12.75">
      <c r="A196" s="25" t="s">
        <v>47</v>
      </c>
      <c s="29" t="s">
        <v>307</v>
      </c>
      <c s="29" t="s">
        <v>1020</v>
      </c>
      <c s="25" t="s">
        <v>70</v>
      </c>
      <c s="30" t="s">
        <v>1021</v>
      </c>
      <c s="31" t="s">
        <v>163</v>
      </c>
      <c s="32">
        <v>1</v>
      </c>
      <c s="33">
        <v>0</v>
      </c>
      <c s="33">
        <f>ROUND(ROUND(H196,2)*ROUND(G196,3),2)</f>
      </c>
      <c s="31" t="s">
        <v>869</v>
      </c>
      <c r="O196">
        <f>(I196*21)/100</f>
      </c>
      <c t="s">
        <v>23</v>
      </c>
    </row>
    <row r="197" spans="1:5" ht="12.75">
      <c r="A197" s="34" t="s">
        <v>54</v>
      </c>
      <c r="E197" s="35" t="s">
        <v>1022</v>
      </c>
    </row>
    <row r="198" spans="1:5" ht="12.75">
      <c r="A198" s="36" t="s">
        <v>56</v>
      </c>
      <c r="E198" s="37" t="s">
        <v>29</v>
      </c>
    </row>
    <row r="199" spans="1:5" ht="153">
      <c r="A199" t="s">
        <v>58</v>
      </c>
      <c r="E199" s="35" t="s">
        <v>1023</v>
      </c>
    </row>
    <row r="200" spans="1:16" ht="12.75">
      <c r="A200" s="25" t="s">
        <v>47</v>
      </c>
      <c s="29" t="s">
        <v>411</v>
      </c>
      <c s="29" t="s">
        <v>1024</v>
      </c>
      <c s="25" t="s">
        <v>70</v>
      </c>
      <c s="30" t="s">
        <v>1025</v>
      </c>
      <c s="31" t="s">
        <v>163</v>
      </c>
      <c s="32">
        <v>1</v>
      </c>
      <c s="33">
        <v>0</v>
      </c>
      <c s="33">
        <f>ROUND(ROUND(H200,2)*ROUND(G200,3),2)</f>
      </c>
      <c s="31" t="s">
        <v>869</v>
      </c>
      <c r="O200">
        <f>(I200*21)/100</f>
      </c>
      <c t="s">
        <v>23</v>
      </c>
    </row>
    <row r="201" spans="1:5" ht="12.75">
      <c r="A201" s="34" t="s">
        <v>54</v>
      </c>
      <c r="E201" s="35" t="s">
        <v>1026</v>
      </c>
    </row>
    <row r="202" spans="1:5" ht="12.75">
      <c r="A202" s="36" t="s">
        <v>56</v>
      </c>
      <c r="E202" s="37" t="s">
        <v>29</v>
      </c>
    </row>
    <row r="203" spans="1:5" ht="51">
      <c r="A203" t="s">
        <v>58</v>
      </c>
      <c r="E203" s="35" t="s">
        <v>1027</v>
      </c>
    </row>
    <row r="204" spans="1:16" ht="12.75">
      <c r="A204" s="25" t="s">
        <v>47</v>
      </c>
      <c s="29" t="s">
        <v>407</v>
      </c>
      <c s="29" t="s">
        <v>1028</v>
      </c>
      <c s="25" t="s">
        <v>70</v>
      </c>
      <c s="30" t="s">
        <v>1029</v>
      </c>
      <c s="31" t="s">
        <v>163</v>
      </c>
      <c s="32">
        <v>1</v>
      </c>
      <c s="33">
        <v>0</v>
      </c>
      <c s="33">
        <f>ROUND(ROUND(H204,2)*ROUND(G204,3),2)</f>
      </c>
      <c s="31" t="s">
        <v>869</v>
      </c>
      <c r="O204">
        <f>(I204*21)/100</f>
      </c>
      <c t="s">
        <v>23</v>
      </c>
    </row>
    <row r="205" spans="1:5" ht="12.75">
      <c r="A205" s="34" t="s">
        <v>54</v>
      </c>
      <c r="E205" s="35" t="s">
        <v>70</v>
      </c>
    </row>
    <row r="206" spans="1:5" ht="12.75">
      <c r="A206" s="36" t="s">
        <v>56</v>
      </c>
      <c r="E206" s="37" t="s">
        <v>29</v>
      </c>
    </row>
    <row r="207" spans="1:5" ht="12.75">
      <c r="A207" t="s">
        <v>58</v>
      </c>
      <c r="E207" s="35" t="s">
        <v>70</v>
      </c>
    </row>
    <row r="208" spans="1:16" ht="12.75">
      <c r="A208" s="25" t="s">
        <v>47</v>
      </c>
      <c s="29" t="s">
        <v>137</v>
      </c>
      <c s="29" t="s">
        <v>1030</v>
      </c>
      <c s="25" t="s">
        <v>70</v>
      </c>
      <c s="30" t="s">
        <v>1031</v>
      </c>
      <c s="31" t="s">
        <v>163</v>
      </c>
      <c s="32">
        <v>5</v>
      </c>
      <c s="33">
        <v>0</v>
      </c>
      <c s="33">
        <f>ROUND(ROUND(H208,2)*ROUND(G208,3),2)</f>
      </c>
      <c s="31" t="s">
        <v>869</v>
      </c>
      <c r="O208">
        <f>(I208*21)/100</f>
      </c>
      <c t="s">
        <v>23</v>
      </c>
    </row>
    <row r="209" spans="1:5" ht="12.75">
      <c r="A209" s="34" t="s">
        <v>54</v>
      </c>
      <c r="E209" s="35" t="s">
        <v>70</v>
      </c>
    </row>
    <row r="210" spans="1:5" ht="12.75">
      <c r="A210" s="36" t="s">
        <v>56</v>
      </c>
      <c r="E210" s="37" t="s">
        <v>35</v>
      </c>
    </row>
    <row r="211" spans="1:5" ht="38.25">
      <c r="A211" t="s">
        <v>58</v>
      </c>
      <c r="E211" s="35" t="s">
        <v>1032</v>
      </c>
    </row>
    <row r="212" spans="1:16" ht="12.75">
      <c r="A212" s="25" t="s">
        <v>47</v>
      </c>
      <c s="29" t="s">
        <v>486</v>
      </c>
      <c s="29" t="s">
        <v>1033</v>
      </c>
      <c s="25" t="s">
        <v>70</v>
      </c>
      <c s="30" t="s">
        <v>1034</v>
      </c>
      <c s="31" t="s">
        <v>163</v>
      </c>
      <c s="32">
        <v>2</v>
      </c>
      <c s="33">
        <v>0</v>
      </c>
      <c s="33">
        <f>ROUND(ROUND(H212,2)*ROUND(G212,3),2)</f>
      </c>
      <c s="31" t="s">
        <v>869</v>
      </c>
      <c r="O212">
        <f>(I212*21)/100</f>
      </c>
      <c t="s">
        <v>23</v>
      </c>
    </row>
    <row r="213" spans="1:5" ht="12.75">
      <c r="A213" s="34" t="s">
        <v>54</v>
      </c>
      <c r="E213" s="35" t="s">
        <v>70</v>
      </c>
    </row>
    <row r="214" spans="1:5" ht="12.75">
      <c r="A214" s="36" t="s">
        <v>56</v>
      </c>
      <c r="E214" s="37" t="s">
        <v>23</v>
      </c>
    </row>
    <row r="215" spans="1:5" ht="38.25">
      <c r="A215" t="s">
        <v>58</v>
      </c>
      <c r="E215" s="35" t="s">
        <v>1032</v>
      </c>
    </row>
    <row r="216" spans="1:16" ht="12.75">
      <c r="A216" s="25" t="s">
        <v>47</v>
      </c>
      <c s="29" t="s">
        <v>401</v>
      </c>
      <c s="29" t="s">
        <v>1035</v>
      </c>
      <c s="25" t="s">
        <v>70</v>
      </c>
      <c s="30" t="s">
        <v>1036</v>
      </c>
      <c s="31" t="s">
        <v>163</v>
      </c>
      <c s="32">
        <v>5</v>
      </c>
      <c s="33">
        <v>0</v>
      </c>
      <c s="33">
        <f>ROUND(ROUND(H216,2)*ROUND(G216,3),2)</f>
      </c>
      <c s="31" t="s">
        <v>869</v>
      </c>
      <c r="O216">
        <f>(I216*21)/100</f>
      </c>
      <c t="s">
        <v>23</v>
      </c>
    </row>
    <row r="217" spans="1:5" ht="12.75">
      <c r="A217" s="34" t="s">
        <v>54</v>
      </c>
      <c r="E217" s="35" t="s">
        <v>70</v>
      </c>
    </row>
    <row r="218" spans="1:5" ht="12.75">
      <c r="A218" s="36" t="s">
        <v>56</v>
      </c>
      <c r="E218" s="37" t="s">
        <v>35</v>
      </c>
    </row>
    <row r="219" spans="1:5" ht="12.75">
      <c r="A219" t="s">
        <v>58</v>
      </c>
      <c r="E219" s="35" t="s">
        <v>70</v>
      </c>
    </row>
    <row r="220" spans="1:16" ht="12.75">
      <c r="A220" s="25" t="s">
        <v>47</v>
      </c>
      <c s="29" t="s">
        <v>290</v>
      </c>
      <c s="29" t="s">
        <v>1037</v>
      </c>
      <c s="25" t="s">
        <v>70</v>
      </c>
      <c s="30" t="s">
        <v>1038</v>
      </c>
      <c s="31" t="s">
        <v>84</v>
      </c>
      <c s="32">
        <v>1.48</v>
      </c>
      <c s="33">
        <v>0</v>
      </c>
      <c s="33">
        <f>ROUND(ROUND(H220,2)*ROUND(G220,3),2)</f>
      </c>
      <c s="31" t="s">
        <v>869</v>
      </c>
      <c r="O220">
        <f>(I220*21)/100</f>
      </c>
      <c t="s">
        <v>23</v>
      </c>
    </row>
    <row r="221" spans="1:5" ht="12.75">
      <c r="A221" s="34" t="s">
        <v>54</v>
      </c>
      <c r="E221" s="35" t="s">
        <v>70</v>
      </c>
    </row>
    <row r="222" spans="1:5" ht="12.75">
      <c r="A222" s="36" t="s">
        <v>56</v>
      </c>
      <c r="E222" s="37" t="s">
        <v>1039</v>
      </c>
    </row>
    <row r="223" spans="1:5" ht="38.25">
      <c r="A223" t="s">
        <v>58</v>
      </c>
      <c r="E223" s="35" t="s">
        <v>1040</v>
      </c>
    </row>
    <row r="224" spans="1:16" ht="12.75">
      <c r="A224" s="25" t="s">
        <v>47</v>
      </c>
      <c s="29" t="s">
        <v>460</v>
      </c>
      <c s="29" t="s">
        <v>1041</v>
      </c>
      <c s="25" t="s">
        <v>70</v>
      </c>
      <c s="30" t="s">
        <v>1042</v>
      </c>
      <c s="31" t="s">
        <v>77</v>
      </c>
      <c s="32">
        <v>6.5</v>
      </c>
      <c s="33">
        <v>0</v>
      </c>
      <c s="33">
        <f>ROUND(ROUND(H224,2)*ROUND(G224,3),2)</f>
      </c>
      <c s="31" t="s">
        <v>869</v>
      </c>
      <c r="O224">
        <f>(I224*21)/100</f>
      </c>
      <c t="s">
        <v>23</v>
      </c>
    </row>
    <row r="225" spans="1:5" ht="12.75">
      <c r="A225" s="34" t="s">
        <v>54</v>
      </c>
      <c r="E225" s="35" t="s">
        <v>70</v>
      </c>
    </row>
    <row r="226" spans="1:5" ht="12.75">
      <c r="A226" s="36" t="s">
        <v>56</v>
      </c>
      <c r="E226" s="37" t="s">
        <v>1043</v>
      </c>
    </row>
    <row r="227" spans="1:5" ht="12.75">
      <c r="A227" t="s">
        <v>58</v>
      </c>
      <c r="E227" s="35" t="s">
        <v>1044</v>
      </c>
    </row>
    <row r="228" spans="1:16" ht="12.75">
      <c r="A228" s="25" t="s">
        <v>47</v>
      </c>
      <c s="29" t="s">
        <v>466</v>
      </c>
      <c s="29" t="s">
        <v>1045</v>
      </c>
      <c s="25" t="s">
        <v>70</v>
      </c>
      <c s="30" t="s">
        <v>1046</v>
      </c>
      <c s="31" t="s">
        <v>117</v>
      </c>
      <c s="32">
        <v>44</v>
      </c>
      <c s="33">
        <v>0</v>
      </c>
      <c s="33">
        <f>ROUND(ROUND(H228,2)*ROUND(G228,3),2)</f>
      </c>
      <c s="31" t="s">
        <v>869</v>
      </c>
      <c r="O228">
        <f>(I228*21)/100</f>
      </c>
      <c t="s">
        <v>23</v>
      </c>
    </row>
    <row r="229" spans="1:5" ht="12.75">
      <c r="A229" s="34" t="s">
        <v>54</v>
      </c>
      <c r="E229" s="35" t="s">
        <v>70</v>
      </c>
    </row>
    <row r="230" spans="1:5" ht="12.75">
      <c r="A230" s="36" t="s">
        <v>56</v>
      </c>
      <c r="E230" s="37" t="s">
        <v>137</v>
      </c>
    </row>
    <row r="231" spans="1:5" ht="12.75">
      <c r="A231" t="s">
        <v>58</v>
      </c>
      <c r="E231" s="35" t="s">
        <v>70</v>
      </c>
    </row>
    <row r="232" spans="1:18" ht="12.75" customHeight="1">
      <c r="A232" s="6" t="s">
        <v>45</v>
      </c>
      <c s="6"/>
      <c s="39" t="s">
        <v>444</v>
      </c>
      <c s="6"/>
      <c s="27" t="s">
        <v>1047</v>
      </c>
      <c s="6"/>
      <c s="6"/>
      <c s="6"/>
      <c s="40">
        <f>0+Q232</f>
      </c>
      <c s="6"/>
      <c r="O232">
        <f>0+R232</f>
      </c>
      <c r="Q232">
        <f>0+I233</f>
      </c>
      <c>
        <f>0+O233</f>
      </c>
    </row>
    <row r="233" spans="1:16" ht="12.75">
      <c r="A233" s="25" t="s">
        <v>47</v>
      </c>
      <c s="29" t="s">
        <v>471</v>
      </c>
      <c s="29" t="s">
        <v>1048</v>
      </c>
      <c s="25" t="s">
        <v>70</v>
      </c>
      <c s="30" t="s">
        <v>1049</v>
      </c>
      <c s="31" t="s">
        <v>868</v>
      </c>
      <c s="32">
        <v>20</v>
      </c>
      <c s="33">
        <v>0</v>
      </c>
      <c s="33">
        <f>ROUND(ROUND(H233,2)*ROUND(G233,3),2)</f>
      </c>
      <c s="31" t="s">
        <v>869</v>
      </c>
      <c r="O233">
        <f>(I233*21)/100</f>
      </c>
      <c t="s">
        <v>23</v>
      </c>
    </row>
    <row r="234" spans="1:5" ht="12.75">
      <c r="A234" s="34" t="s">
        <v>54</v>
      </c>
      <c r="E234" s="35" t="s">
        <v>70</v>
      </c>
    </row>
    <row r="235" spans="1:5" ht="12.75">
      <c r="A235" s="36" t="s">
        <v>56</v>
      </c>
      <c r="E235" s="37" t="s">
        <v>132</v>
      </c>
    </row>
    <row r="236" spans="1:5" ht="255">
      <c r="A236" t="s">
        <v>58</v>
      </c>
      <c r="E236" s="35" t="s">
        <v>1050</v>
      </c>
    </row>
    <row r="237" spans="1:18" ht="12.75" customHeight="1">
      <c r="A237" s="6" t="s">
        <v>45</v>
      </c>
      <c s="6"/>
      <c s="39" t="s">
        <v>1051</v>
      </c>
      <c s="6"/>
      <c s="27" t="s">
        <v>1052</v>
      </c>
      <c s="6"/>
      <c s="6"/>
      <c s="6"/>
      <c s="40">
        <f>0+Q237</f>
      </c>
      <c s="6"/>
      <c r="O237">
        <f>0+R237</f>
      </c>
      <c r="Q237">
        <f>0+I238</f>
      </c>
      <c>
        <f>0+O238</f>
      </c>
    </row>
    <row r="238" spans="1:16" ht="12.75">
      <c r="A238" s="25" t="s">
        <v>47</v>
      </c>
      <c s="29" t="s">
        <v>334</v>
      </c>
      <c s="29" t="s">
        <v>1053</v>
      </c>
      <c s="25" t="s">
        <v>70</v>
      </c>
      <c s="30" t="s">
        <v>1054</v>
      </c>
      <c s="31" t="s">
        <v>117</v>
      </c>
      <c s="32">
        <v>35</v>
      </c>
      <c s="33">
        <v>0</v>
      </c>
      <c s="33">
        <f>ROUND(ROUND(H238,2)*ROUND(G238,3),2)</f>
      </c>
      <c s="31" t="s">
        <v>869</v>
      </c>
      <c r="O238">
        <f>(I238*21)/100</f>
      </c>
      <c t="s">
        <v>23</v>
      </c>
    </row>
    <row r="239" spans="1:5" ht="12.75">
      <c r="A239" s="34" t="s">
        <v>54</v>
      </c>
      <c r="E239" s="35" t="s">
        <v>70</v>
      </c>
    </row>
    <row r="240" spans="1:5" ht="12.75">
      <c r="A240" s="36" t="s">
        <v>56</v>
      </c>
      <c r="E240" s="37" t="s">
        <v>266</v>
      </c>
    </row>
    <row r="241" spans="1:5" ht="25.5">
      <c r="A241" t="s">
        <v>58</v>
      </c>
      <c r="E241" s="35" t="s">
        <v>1055</v>
      </c>
    </row>
    <row r="242" spans="1:18" ht="12.75" customHeight="1">
      <c r="A242" s="6" t="s">
        <v>45</v>
      </c>
      <c s="6"/>
      <c s="39" t="s">
        <v>1056</v>
      </c>
      <c s="6"/>
      <c s="27" t="s">
        <v>1057</v>
      </c>
      <c s="6"/>
      <c s="6"/>
      <c s="6"/>
      <c s="40">
        <f>0+Q242</f>
      </c>
      <c s="6"/>
      <c r="O242">
        <f>0+R242</f>
      </c>
      <c r="Q242">
        <f>0+I243</f>
      </c>
      <c>
        <f>0+O243</f>
      </c>
    </row>
    <row r="243" spans="1:16" ht="12.75">
      <c r="A243" s="25" t="s">
        <v>47</v>
      </c>
      <c s="29" t="s">
        <v>275</v>
      </c>
      <c s="29" t="s">
        <v>1058</v>
      </c>
      <c s="25" t="s">
        <v>70</v>
      </c>
      <c s="30" t="s">
        <v>1059</v>
      </c>
      <c s="31" t="s">
        <v>52</v>
      </c>
      <c s="32">
        <v>2.22</v>
      </c>
      <c s="33">
        <v>0</v>
      </c>
      <c s="33">
        <f>ROUND(ROUND(H243,2)*ROUND(G243,3),2)</f>
      </c>
      <c s="31" t="s">
        <v>869</v>
      </c>
      <c r="O243">
        <f>(I243*21)/100</f>
      </c>
      <c t="s">
        <v>23</v>
      </c>
    </row>
    <row r="244" spans="1:5" ht="12.75">
      <c r="A244" s="34" t="s">
        <v>54</v>
      </c>
      <c r="E244" s="35" t="s">
        <v>70</v>
      </c>
    </row>
    <row r="245" spans="1:5" ht="12.75">
      <c r="A245" s="36" t="s">
        <v>56</v>
      </c>
      <c r="E245" s="37" t="s">
        <v>1060</v>
      </c>
    </row>
    <row r="246" spans="1:5" ht="12.75">
      <c r="A246" t="s">
        <v>58</v>
      </c>
      <c r="E246" s="35" t="s">
        <v>70</v>
      </c>
    </row>
    <row r="247" spans="1:18" ht="12.75" customHeight="1">
      <c r="A247" s="6" t="s">
        <v>45</v>
      </c>
      <c s="6"/>
      <c s="39" t="s">
        <v>1061</v>
      </c>
      <c s="6"/>
      <c s="27" t="s">
        <v>1062</v>
      </c>
      <c s="6"/>
      <c s="6"/>
      <c s="6"/>
      <c s="40">
        <f>0+Q247</f>
      </c>
      <c s="6"/>
      <c r="O247">
        <f>0+R247</f>
      </c>
      <c r="Q247">
        <f>0+I248</f>
      </c>
      <c>
        <f>0+O248</f>
      </c>
    </row>
    <row r="248" spans="1:16" ht="12.75">
      <c r="A248" s="25" t="s">
        <v>47</v>
      </c>
      <c s="29" t="s">
        <v>345</v>
      </c>
      <c s="29" t="s">
        <v>1063</v>
      </c>
      <c s="25" t="s">
        <v>70</v>
      </c>
      <c s="30" t="s">
        <v>1064</v>
      </c>
      <c s="31" t="s">
        <v>52</v>
      </c>
      <c s="32">
        <v>12.85</v>
      </c>
      <c s="33">
        <v>0</v>
      </c>
      <c s="33">
        <f>ROUND(ROUND(H248,2)*ROUND(G248,3),2)</f>
      </c>
      <c s="31" t="s">
        <v>869</v>
      </c>
      <c r="O248">
        <f>(I248*21)/100</f>
      </c>
      <c t="s">
        <v>23</v>
      </c>
    </row>
    <row r="249" spans="1:5" ht="12.75">
      <c r="A249" s="34" t="s">
        <v>54</v>
      </c>
      <c r="E249" s="35" t="s">
        <v>70</v>
      </c>
    </row>
    <row r="250" spans="1:5" ht="12.75">
      <c r="A250" s="36" t="s">
        <v>56</v>
      </c>
      <c r="E250" s="37" t="s">
        <v>1065</v>
      </c>
    </row>
    <row r="251" spans="1:5" ht="76.5">
      <c r="A251" t="s">
        <v>58</v>
      </c>
      <c r="E251" s="35" t="s">
        <v>1066</v>
      </c>
    </row>
    <row r="252" spans="1:18" ht="12.75" customHeight="1">
      <c r="A252" s="6" t="s">
        <v>45</v>
      </c>
      <c s="6"/>
      <c s="39" t="s">
        <v>1067</v>
      </c>
      <c s="6"/>
      <c s="27" t="s">
        <v>1068</v>
      </c>
      <c s="6"/>
      <c s="6"/>
      <c s="6"/>
      <c s="40">
        <f>0+Q252</f>
      </c>
      <c s="6"/>
      <c r="O252">
        <f>0+R252</f>
      </c>
      <c r="Q252">
        <f>0+I253+I257+I261</f>
      </c>
      <c>
        <f>0+O253+O257+O261</f>
      </c>
    </row>
    <row r="253" spans="1:16" ht="12.75">
      <c r="A253" s="25" t="s">
        <v>47</v>
      </c>
      <c s="29" t="s">
        <v>285</v>
      </c>
      <c s="29" t="s">
        <v>1069</v>
      </c>
      <c s="25" t="s">
        <v>70</v>
      </c>
      <c s="30" t="s">
        <v>1070</v>
      </c>
      <c s="31" t="s">
        <v>163</v>
      </c>
      <c s="32">
        <v>2</v>
      </c>
      <c s="33">
        <v>0</v>
      </c>
      <c s="33">
        <f>ROUND(ROUND(H253,2)*ROUND(G253,3),2)</f>
      </c>
      <c s="31" t="s">
        <v>869</v>
      </c>
      <c r="O253">
        <f>(I253*21)/100</f>
      </c>
      <c t="s">
        <v>23</v>
      </c>
    </row>
    <row r="254" spans="1:5" ht="12.75">
      <c r="A254" s="34" t="s">
        <v>54</v>
      </c>
      <c r="E254" s="35" t="s">
        <v>70</v>
      </c>
    </row>
    <row r="255" spans="1:5" ht="12.75">
      <c r="A255" s="36" t="s">
        <v>56</v>
      </c>
      <c r="E255" s="37" t="s">
        <v>23</v>
      </c>
    </row>
    <row r="256" spans="1:5" ht="12.75">
      <c r="A256" t="s">
        <v>58</v>
      </c>
      <c r="E256" s="35" t="s">
        <v>70</v>
      </c>
    </row>
    <row r="257" spans="1:16" ht="12.75">
      <c r="A257" s="25" t="s">
        <v>47</v>
      </c>
      <c s="29" t="s">
        <v>351</v>
      </c>
      <c s="29" t="s">
        <v>1071</v>
      </c>
      <c s="25" t="s">
        <v>70</v>
      </c>
      <c s="30" t="s">
        <v>1072</v>
      </c>
      <c s="31" t="s">
        <v>163</v>
      </c>
      <c s="32">
        <v>12</v>
      </c>
      <c s="33">
        <v>0</v>
      </c>
      <c s="33">
        <f>ROUND(ROUND(H257,2)*ROUND(G257,3),2)</f>
      </c>
      <c s="31" t="s">
        <v>869</v>
      </c>
      <c r="O257">
        <f>(I257*21)/100</f>
      </c>
      <c t="s">
        <v>23</v>
      </c>
    </row>
    <row r="258" spans="1:5" ht="12.75">
      <c r="A258" s="34" t="s">
        <v>54</v>
      </c>
      <c r="E258" s="35" t="s">
        <v>70</v>
      </c>
    </row>
    <row r="259" spans="1:5" ht="12.75">
      <c r="A259" s="36" t="s">
        <v>56</v>
      </c>
      <c r="E259" s="37" t="s">
        <v>48</v>
      </c>
    </row>
    <row r="260" spans="1:5" ht="12.75">
      <c r="A260" t="s">
        <v>58</v>
      </c>
      <c r="E260" s="35" t="s">
        <v>70</v>
      </c>
    </row>
    <row r="261" spans="1:16" ht="12.75">
      <c r="A261" s="25" t="s">
        <v>47</v>
      </c>
      <c s="29" t="s">
        <v>340</v>
      </c>
      <c s="29" t="s">
        <v>1073</v>
      </c>
      <c s="25" t="s">
        <v>70</v>
      </c>
      <c s="30" t="s">
        <v>1074</v>
      </c>
      <c s="31" t="s">
        <v>117</v>
      </c>
      <c s="32">
        <v>10</v>
      </c>
      <c s="33">
        <v>0</v>
      </c>
      <c s="33">
        <f>ROUND(ROUND(H261,2)*ROUND(G261,3),2)</f>
      </c>
      <c s="31" t="s">
        <v>869</v>
      </c>
      <c r="O261">
        <f>(I261*21)/100</f>
      </c>
      <c t="s">
        <v>23</v>
      </c>
    </row>
    <row r="262" spans="1:5" ht="12.75">
      <c r="A262" s="34" t="s">
        <v>54</v>
      </c>
      <c r="E262" s="35" t="s">
        <v>70</v>
      </c>
    </row>
    <row r="263" spans="1:5" ht="12.75">
      <c r="A263" s="36" t="s">
        <v>56</v>
      </c>
      <c r="E263" s="37" t="s">
        <v>42</v>
      </c>
    </row>
    <row r="264" spans="1:5" ht="12.75">
      <c r="A264" t="s">
        <v>58</v>
      </c>
      <c r="E264" s="35" t="s">
        <v>70</v>
      </c>
    </row>
    <row r="265" spans="1:18" ht="12.75" customHeight="1">
      <c r="A265" s="6" t="s">
        <v>45</v>
      </c>
      <c s="6"/>
      <c s="39" t="s">
        <v>1075</v>
      </c>
      <c s="6"/>
      <c s="27" t="s">
        <v>1076</v>
      </c>
      <c s="6"/>
      <c s="6"/>
      <c s="6"/>
      <c s="40">
        <f>0+Q265</f>
      </c>
      <c s="6"/>
      <c r="O265">
        <f>0+R265</f>
      </c>
      <c r="Q265">
        <f>0+I266+I270+I274+I278+I282+I286+I290+I294+I298+I302+I306+I310+I314+I318+I322+I326+I330+I334+I338+I342+I346+I350+I354+I358+I362+I366+I370+I374+I378+I382+I386+I390</f>
      </c>
      <c>
        <f>0+O266+O270+O274+O278+O282+O286+O290+O294+O298+O302+O306+O310+O314+O318+O322+O326+O330+O334+O338+O342+O346+O350+O354+O358+O362+O366+O370+O374+O378+O382+O386+O390</f>
      </c>
    </row>
    <row r="266" spans="1:16" ht="12.75">
      <c r="A266" s="25" t="s">
        <v>47</v>
      </c>
      <c s="29" t="s">
        <v>396</v>
      </c>
      <c s="29" t="s">
        <v>1077</v>
      </c>
      <c s="25" t="s">
        <v>70</v>
      </c>
      <c s="30" t="s">
        <v>1078</v>
      </c>
      <c s="31" t="s">
        <v>163</v>
      </c>
      <c s="32">
        <v>2</v>
      </c>
      <c s="33">
        <v>0</v>
      </c>
      <c s="33">
        <f>ROUND(ROUND(H266,2)*ROUND(G266,3),2)</f>
      </c>
      <c s="31" t="s">
        <v>869</v>
      </c>
      <c r="O266">
        <f>(I266*21)/100</f>
      </c>
      <c t="s">
        <v>23</v>
      </c>
    </row>
    <row r="267" spans="1:5" ht="12.75">
      <c r="A267" s="34" t="s">
        <v>54</v>
      </c>
      <c r="E267" s="35" t="s">
        <v>70</v>
      </c>
    </row>
    <row r="268" spans="1:5" ht="12.75">
      <c r="A268" s="36" t="s">
        <v>56</v>
      </c>
      <c r="E268" s="37" t="s">
        <v>23</v>
      </c>
    </row>
    <row r="269" spans="1:5" ht="89.25">
      <c r="A269" t="s">
        <v>58</v>
      </c>
      <c r="E269" s="35" t="s">
        <v>1079</v>
      </c>
    </row>
    <row r="270" spans="1:16" ht="12.75">
      <c r="A270" s="25" t="s">
        <v>47</v>
      </c>
      <c s="29" t="s">
        <v>435</v>
      </c>
      <c s="29" t="s">
        <v>1080</v>
      </c>
      <c s="25" t="s">
        <v>70</v>
      </c>
      <c s="30" t="s">
        <v>1081</v>
      </c>
      <c s="31" t="s">
        <v>117</v>
      </c>
      <c s="32">
        <v>40</v>
      </c>
      <c s="33">
        <v>0</v>
      </c>
      <c s="33">
        <f>ROUND(ROUND(H270,2)*ROUND(G270,3),2)</f>
      </c>
      <c s="31" t="s">
        <v>869</v>
      </c>
      <c r="O270">
        <f>(I270*21)/100</f>
      </c>
      <c t="s">
        <v>23</v>
      </c>
    </row>
    <row r="271" spans="1:5" ht="12.75">
      <c r="A271" s="34" t="s">
        <v>54</v>
      </c>
      <c r="E271" s="35" t="s">
        <v>70</v>
      </c>
    </row>
    <row r="272" spans="1:5" ht="12.75">
      <c r="A272" s="36" t="s">
        <v>56</v>
      </c>
      <c r="E272" s="37" t="s">
        <v>302</v>
      </c>
    </row>
    <row r="273" spans="1:5" ht="12.75">
      <c r="A273" t="s">
        <v>58</v>
      </c>
      <c r="E273" s="35" t="s">
        <v>1082</v>
      </c>
    </row>
    <row r="274" spans="1:16" ht="12.75">
      <c r="A274" s="25" t="s">
        <v>47</v>
      </c>
      <c s="29" t="s">
        <v>1083</v>
      </c>
      <c s="29" t="s">
        <v>1084</v>
      </c>
      <c s="25" t="s">
        <v>70</v>
      </c>
      <c s="30" t="s">
        <v>1085</v>
      </c>
      <c s="31" t="s">
        <v>117</v>
      </c>
      <c s="32">
        <v>4</v>
      </c>
      <c s="33">
        <v>0</v>
      </c>
      <c s="33">
        <f>ROUND(ROUND(H274,2)*ROUND(G274,3),2)</f>
      </c>
      <c s="31" t="s">
        <v>1086</v>
      </c>
      <c r="O274">
        <f>(I274*21)/100</f>
      </c>
      <c t="s">
        <v>23</v>
      </c>
    </row>
    <row r="275" spans="1:5" ht="12.75">
      <c r="A275" s="34" t="s">
        <v>54</v>
      </c>
      <c r="E275" s="35" t="s">
        <v>70</v>
      </c>
    </row>
    <row r="276" spans="1:5" ht="12.75">
      <c r="A276" s="36" t="s">
        <v>56</v>
      </c>
      <c r="E276" s="37" t="s">
        <v>33</v>
      </c>
    </row>
    <row r="277" spans="1:5" ht="12.75">
      <c r="A277" t="s">
        <v>58</v>
      </c>
      <c r="E277" s="35" t="s">
        <v>70</v>
      </c>
    </row>
    <row r="278" spans="1:16" ht="12.75">
      <c r="A278" s="25" t="s">
        <v>47</v>
      </c>
      <c s="29" t="s">
        <v>1087</v>
      </c>
      <c s="29" t="s">
        <v>1088</v>
      </c>
      <c s="25" t="s">
        <v>70</v>
      </c>
      <c s="30" t="s">
        <v>1089</v>
      </c>
      <c s="31" t="s">
        <v>117</v>
      </c>
      <c s="32">
        <v>10</v>
      </c>
      <c s="33">
        <v>0</v>
      </c>
      <c s="33">
        <f>ROUND(ROUND(H278,2)*ROUND(G278,3),2)</f>
      </c>
      <c s="31" t="s">
        <v>1086</v>
      </c>
      <c r="O278">
        <f>(I278*21)/100</f>
      </c>
      <c t="s">
        <v>23</v>
      </c>
    </row>
    <row r="279" spans="1:5" ht="12.75">
      <c r="A279" s="34" t="s">
        <v>54</v>
      </c>
      <c r="E279" s="35" t="s">
        <v>70</v>
      </c>
    </row>
    <row r="280" spans="1:5" ht="12.75">
      <c r="A280" s="36" t="s">
        <v>56</v>
      </c>
      <c r="E280" s="37" t="s">
        <v>42</v>
      </c>
    </row>
    <row r="281" spans="1:5" ht="12.75">
      <c r="A281" t="s">
        <v>58</v>
      </c>
      <c r="E281" s="35" t="s">
        <v>70</v>
      </c>
    </row>
    <row r="282" spans="1:16" ht="12.75">
      <c r="A282" s="25" t="s">
        <v>47</v>
      </c>
      <c s="29" t="s">
        <v>444</v>
      </c>
      <c s="29" t="s">
        <v>1090</v>
      </c>
      <c s="25" t="s">
        <v>70</v>
      </c>
      <c s="30" t="s">
        <v>1091</v>
      </c>
      <c s="31" t="s">
        <v>117</v>
      </c>
      <c s="32">
        <v>4.4</v>
      </c>
      <c s="33">
        <v>0</v>
      </c>
      <c s="33">
        <f>ROUND(ROUND(H282,2)*ROUND(G282,3),2)</f>
      </c>
      <c s="31" t="s">
        <v>869</v>
      </c>
      <c r="O282">
        <f>(I282*21)/100</f>
      </c>
      <c t="s">
        <v>23</v>
      </c>
    </row>
    <row r="283" spans="1:5" ht="12.75">
      <c r="A283" s="34" t="s">
        <v>54</v>
      </c>
      <c r="E283" s="35" t="s">
        <v>1092</v>
      </c>
    </row>
    <row r="284" spans="1:5" ht="12.75">
      <c r="A284" s="36" t="s">
        <v>56</v>
      </c>
      <c r="E284" s="37" t="s">
        <v>33</v>
      </c>
    </row>
    <row r="285" spans="1:5" ht="63.75">
      <c r="A285" t="s">
        <v>58</v>
      </c>
      <c r="E285" s="35" t="s">
        <v>1093</v>
      </c>
    </row>
    <row r="286" spans="1:16" ht="12.75">
      <c r="A286" s="25" t="s">
        <v>47</v>
      </c>
      <c s="29" t="s">
        <v>450</v>
      </c>
      <c s="29" t="s">
        <v>1094</v>
      </c>
      <c s="25" t="s">
        <v>70</v>
      </c>
      <c s="30" t="s">
        <v>1095</v>
      </c>
      <c s="31" t="s">
        <v>117</v>
      </c>
      <c s="32">
        <v>26.4</v>
      </c>
      <c s="33">
        <v>0</v>
      </c>
      <c s="33">
        <f>ROUND(ROUND(H286,2)*ROUND(G286,3),2)</f>
      </c>
      <c s="31" t="s">
        <v>869</v>
      </c>
      <c r="O286">
        <f>(I286*21)/100</f>
      </c>
      <c t="s">
        <v>23</v>
      </c>
    </row>
    <row r="287" spans="1:5" ht="12.75">
      <c r="A287" s="34" t="s">
        <v>54</v>
      </c>
      <c r="E287" s="35" t="s">
        <v>1096</v>
      </c>
    </row>
    <row r="288" spans="1:5" ht="12.75">
      <c r="A288" s="36" t="s">
        <v>56</v>
      </c>
      <c r="E288" s="37" t="s">
        <v>60</v>
      </c>
    </row>
    <row r="289" spans="1:5" ht="63.75">
      <c r="A289" t="s">
        <v>58</v>
      </c>
      <c r="E289" s="35" t="s">
        <v>1097</v>
      </c>
    </row>
    <row r="290" spans="1:16" ht="12.75">
      <c r="A290" s="25" t="s">
        <v>47</v>
      </c>
      <c s="29" t="s">
        <v>244</v>
      </c>
      <c s="29" t="s">
        <v>1098</v>
      </c>
      <c s="25" t="s">
        <v>70</v>
      </c>
      <c s="30" t="s">
        <v>1099</v>
      </c>
      <c s="31" t="s">
        <v>163</v>
      </c>
      <c s="32">
        <v>12</v>
      </c>
      <c s="33">
        <v>0</v>
      </c>
      <c s="33">
        <f>ROUND(ROUND(H290,2)*ROUND(G290,3),2)</f>
      </c>
      <c s="31" t="s">
        <v>1100</v>
      </c>
      <c r="O290">
        <f>(I290*21)/100</f>
      </c>
      <c t="s">
        <v>23</v>
      </c>
    </row>
    <row r="291" spans="1:5" ht="12.75">
      <c r="A291" s="34" t="s">
        <v>54</v>
      </c>
      <c r="E291" s="35" t="s">
        <v>70</v>
      </c>
    </row>
    <row r="292" spans="1:5" ht="12.75">
      <c r="A292" s="36" t="s">
        <v>56</v>
      </c>
      <c r="E292" s="37" t="s">
        <v>48</v>
      </c>
    </row>
    <row r="293" spans="1:5" ht="12.75">
      <c r="A293" t="s">
        <v>58</v>
      </c>
      <c r="E293" s="35" t="s">
        <v>1101</v>
      </c>
    </row>
    <row r="294" spans="1:16" ht="12.75">
      <c r="A294" s="25" t="s">
        <v>47</v>
      </c>
      <c s="29" t="s">
        <v>186</v>
      </c>
      <c s="29" t="s">
        <v>1102</v>
      </c>
      <c s="25" t="s">
        <v>70</v>
      </c>
      <c s="30" t="s">
        <v>1103</v>
      </c>
      <c s="31" t="s">
        <v>163</v>
      </c>
      <c s="32">
        <v>5</v>
      </c>
      <c s="33">
        <v>0</v>
      </c>
      <c s="33">
        <f>ROUND(ROUND(H294,2)*ROUND(G294,3),2)</f>
      </c>
      <c s="31" t="s">
        <v>869</v>
      </c>
      <c r="O294">
        <f>(I294*21)/100</f>
      </c>
      <c t="s">
        <v>23</v>
      </c>
    </row>
    <row r="295" spans="1:5" ht="12.75">
      <c r="A295" s="34" t="s">
        <v>54</v>
      </c>
      <c r="E295" s="35" t="s">
        <v>70</v>
      </c>
    </row>
    <row r="296" spans="1:5" ht="12.75">
      <c r="A296" s="36" t="s">
        <v>56</v>
      </c>
      <c r="E296" s="37" t="s">
        <v>35</v>
      </c>
    </row>
    <row r="297" spans="1:5" ht="25.5">
      <c r="A297" t="s">
        <v>58</v>
      </c>
      <c r="E297" s="35" t="s">
        <v>1104</v>
      </c>
    </row>
    <row r="298" spans="1:16" ht="12.75">
      <c r="A298" s="25" t="s">
        <v>47</v>
      </c>
      <c s="29" t="s">
        <v>189</v>
      </c>
      <c s="29" t="s">
        <v>1105</v>
      </c>
      <c s="25" t="s">
        <v>70</v>
      </c>
      <c s="30" t="s">
        <v>1106</v>
      </c>
      <c s="31" t="s">
        <v>163</v>
      </c>
      <c s="32">
        <v>2</v>
      </c>
      <c s="33">
        <v>0</v>
      </c>
      <c s="33">
        <f>ROUND(ROUND(H298,2)*ROUND(G298,3),2)</f>
      </c>
      <c s="31" t="s">
        <v>869</v>
      </c>
      <c r="O298">
        <f>(I298*21)/100</f>
      </c>
      <c t="s">
        <v>23</v>
      </c>
    </row>
    <row r="299" spans="1:5" ht="12.75">
      <c r="A299" s="34" t="s">
        <v>54</v>
      </c>
      <c r="E299" s="35" t="s">
        <v>70</v>
      </c>
    </row>
    <row r="300" spans="1:5" ht="12.75">
      <c r="A300" s="36" t="s">
        <v>56</v>
      </c>
      <c r="E300" s="37" t="s">
        <v>23</v>
      </c>
    </row>
    <row r="301" spans="1:5" ht="25.5">
      <c r="A301" t="s">
        <v>58</v>
      </c>
      <c r="E301" s="35" t="s">
        <v>1107</v>
      </c>
    </row>
    <row r="302" spans="1:16" ht="12.75">
      <c r="A302" s="25" t="s">
        <v>47</v>
      </c>
      <c s="29" t="s">
        <v>371</v>
      </c>
      <c s="29" t="s">
        <v>1108</v>
      </c>
      <c s="25" t="s">
        <v>70</v>
      </c>
      <c s="30" t="s">
        <v>1109</v>
      </c>
      <c s="31" t="s">
        <v>163</v>
      </c>
      <c s="32">
        <v>2</v>
      </c>
      <c s="33">
        <v>0</v>
      </c>
      <c s="33">
        <f>ROUND(ROUND(H302,2)*ROUND(G302,3),2)</f>
      </c>
      <c s="31" t="s">
        <v>869</v>
      </c>
      <c r="O302">
        <f>(I302*21)/100</f>
      </c>
      <c t="s">
        <v>23</v>
      </c>
    </row>
    <row r="303" spans="1:5" ht="12.75">
      <c r="A303" s="34" t="s">
        <v>54</v>
      </c>
      <c r="E303" s="35" t="s">
        <v>70</v>
      </c>
    </row>
    <row r="304" spans="1:5" ht="12.75">
      <c r="A304" s="36" t="s">
        <v>56</v>
      </c>
      <c r="E304" s="37" t="s">
        <v>23</v>
      </c>
    </row>
    <row r="305" spans="1:5" ht="293.25">
      <c r="A305" t="s">
        <v>58</v>
      </c>
      <c r="E305" s="35" t="s">
        <v>1110</v>
      </c>
    </row>
    <row r="306" spans="1:16" ht="12.75">
      <c r="A306" s="25" t="s">
        <v>47</v>
      </c>
      <c s="29" t="s">
        <v>180</v>
      </c>
      <c s="29" t="s">
        <v>1111</v>
      </c>
      <c s="25" t="s">
        <v>70</v>
      </c>
      <c s="30" t="s">
        <v>1112</v>
      </c>
      <c s="31" t="s">
        <v>163</v>
      </c>
      <c s="32">
        <v>1</v>
      </c>
      <c s="33">
        <v>0</v>
      </c>
      <c s="33">
        <f>ROUND(ROUND(H306,2)*ROUND(G306,3),2)</f>
      </c>
      <c s="31" t="s">
        <v>869</v>
      </c>
      <c r="O306">
        <f>(I306*21)/100</f>
      </c>
      <c t="s">
        <v>23</v>
      </c>
    </row>
    <row r="307" spans="1:5" ht="12.75">
      <c r="A307" s="34" t="s">
        <v>54</v>
      </c>
      <c r="E307" s="35" t="s">
        <v>70</v>
      </c>
    </row>
    <row r="308" spans="1:5" ht="12.75">
      <c r="A308" s="36" t="s">
        <v>56</v>
      </c>
      <c r="E308" s="37" t="s">
        <v>29</v>
      </c>
    </row>
    <row r="309" spans="1:5" ht="293.25">
      <c r="A309" t="s">
        <v>58</v>
      </c>
      <c r="E309" s="35" t="s">
        <v>1110</v>
      </c>
    </row>
    <row r="310" spans="1:16" ht="12.75">
      <c r="A310" s="25" t="s">
        <v>47</v>
      </c>
      <c s="29" t="s">
        <v>390</v>
      </c>
      <c s="29" t="s">
        <v>1113</v>
      </c>
      <c s="25" t="s">
        <v>70</v>
      </c>
      <c s="30" t="s">
        <v>1114</v>
      </c>
      <c s="31" t="s">
        <v>163</v>
      </c>
      <c s="32">
        <v>2</v>
      </c>
      <c s="33">
        <v>0</v>
      </c>
      <c s="33">
        <f>ROUND(ROUND(H310,2)*ROUND(G310,3),2)</f>
      </c>
      <c s="31" t="s">
        <v>869</v>
      </c>
      <c r="O310">
        <f>(I310*21)/100</f>
      </c>
      <c t="s">
        <v>23</v>
      </c>
    </row>
    <row r="311" spans="1:5" ht="12.75">
      <c r="A311" s="34" t="s">
        <v>54</v>
      </c>
      <c r="E311" s="35" t="s">
        <v>70</v>
      </c>
    </row>
    <row r="312" spans="1:5" ht="12.75">
      <c r="A312" s="36" t="s">
        <v>56</v>
      </c>
      <c r="E312" s="37" t="s">
        <v>23</v>
      </c>
    </row>
    <row r="313" spans="1:5" ht="293.25">
      <c r="A313" t="s">
        <v>58</v>
      </c>
      <c r="E313" s="35" t="s">
        <v>1110</v>
      </c>
    </row>
    <row r="314" spans="1:16" ht="12.75">
      <c r="A314" s="25" t="s">
        <v>47</v>
      </c>
      <c s="29" t="s">
        <v>160</v>
      </c>
      <c s="29" t="s">
        <v>1115</v>
      </c>
      <c s="25" t="s">
        <v>70</v>
      </c>
      <c s="30" t="s">
        <v>1116</v>
      </c>
      <c s="31" t="s">
        <v>163</v>
      </c>
      <c s="32">
        <v>2</v>
      </c>
      <c s="33">
        <v>0</v>
      </c>
      <c s="33">
        <f>ROUND(ROUND(H314,2)*ROUND(G314,3),2)</f>
      </c>
      <c s="31" t="s">
        <v>869</v>
      </c>
      <c r="O314">
        <f>(I314*21)/100</f>
      </c>
      <c t="s">
        <v>23</v>
      </c>
    </row>
    <row r="315" spans="1:5" ht="12.75">
      <c r="A315" s="34" t="s">
        <v>54</v>
      </c>
      <c r="E315" s="35" t="s">
        <v>70</v>
      </c>
    </row>
    <row r="316" spans="1:5" ht="12.75">
      <c r="A316" s="36" t="s">
        <v>56</v>
      </c>
      <c r="E316" s="37" t="s">
        <v>23</v>
      </c>
    </row>
    <row r="317" spans="1:5" ht="114.75">
      <c r="A317" t="s">
        <v>58</v>
      </c>
      <c r="E317" s="35" t="s">
        <v>1117</v>
      </c>
    </row>
    <row r="318" spans="1:16" ht="12.75">
      <c r="A318" s="25" t="s">
        <v>47</v>
      </c>
      <c s="29" t="s">
        <v>376</v>
      </c>
      <c s="29" t="s">
        <v>1118</v>
      </c>
      <c s="25" t="s">
        <v>70</v>
      </c>
      <c s="30" t="s">
        <v>1119</v>
      </c>
      <c s="31" t="s">
        <v>163</v>
      </c>
      <c s="32">
        <v>3</v>
      </c>
      <c s="33">
        <v>0</v>
      </c>
      <c s="33">
        <f>ROUND(ROUND(H318,2)*ROUND(G318,3),2)</f>
      </c>
      <c s="31" t="s">
        <v>869</v>
      </c>
      <c r="O318">
        <f>(I318*21)/100</f>
      </c>
      <c t="s">
        <v>23</v>
      </c>
    </row>
    <row r="319" spans="1:5" ht="12.75">
      <c r="A319" s="34" t="s">
        <v>54</v>
      </c>
      <c r="E319" s="35" t="s">
        <v>70</v>
      </c>
    </row>
    <row r="320" spans="1:5" ht="12.75">
      <c r="A320" s="36" t="s">
        <v>56</v>
      </c>
      <c r="E320" s="37" t="s">
        <v>22</v>
      </c>
    </row>
    <row r="321" spans="1:5" ht="127.5">
      <c r="A321" t="s">
        <v>58</v>
      </c>
      <c r="E321" s="35" t="s">
        <v>1120</v>
      </c>
    </row>
    <row r="322" spans="1:16" ht="12.75">
      <c r="A322" s="25" t="s">
        <v>47</v>
      </c>
      <c s="29" t="s">
        <v>381</v>
      </c>
      <c s="29" t="s">
        <v>1121</v>
      </c>
      <c s="25" t="s">
        <v>70</v>
      </c>
      <c s="30" t="s">
        <v>1122</v>
      </c>
      <c s="31" t="s">
        <v>163</v>
      </c>
      <c s="32">
        <v>2</v>
      </c>
      <c s="33">
        <v>0</v>
      </c>
      <c s="33">
        <f>ROUND(ROUND(H322,2)*ROUND(G322,3),2)</f>
      </c>
      <c s="31" t="s">
        <v>869</v>
      </c>
      <c r="O322">
        <f>(I322*21)/100</f>
      </c>
      <c t="s">
        <v>23</v>
      </c>
    </row>
    <row r="323" spans="1:5" ht="12.75">
      <c r="A323" s="34" t="s">
        <v>54</v>
      </c>
      <c r="E323" s="35" t="s">
        <v>70</v>
      </c>
    </row>
    <row r="324" spans="1:5" ht="12.75">
      <c r="A324" s="36" t="s">
        <v>56</v>
      </c>
      <c r="E324" s="37" t="s">
        <v>23</v>
      </c>
    </row>
    <row r="325" spans="1:5" ht="127.5">
      <c r="A325" t="s">
        <v>58</v>
      </c>
      <c r="E325" s="35" t="s">
        <v>1123</v>
      </c>
    </row>
    <row r="326" spans="1:16" ht="12.75">
      <c r="A326" s="25" t="s">
        <v>47</v>
      </c>
      <c s="29" t="s">
        <v>385</v>
      </c>
      <c s="29" t="s">
        <v>1124</v>
      </c>
      <c s="25" t="s">
        <v>70</v>
      </c>
      <c s="30" t="s">
        <v>1125</v>
      </c>
      <c s="31" t="s">
        <v>163</v>
      </c>
      <c s="32">
        <v>1</v>
      </c>
      <c s="33">
        <v>0</v>
      </c>
      <c s="33">
        <f>ROUND(ROUND(H326,2)*ROUND(G326,3),2)</f>
      </c>
      <c s="31" t="s">
        <v>869</v>
      </c>
      <c r="O326">
        <f>(I326*21)/100</f>
      </c>
      <c t="s">
        <v>23</v>
      </c>
    </row>
    <row r="327" spans="1:5" ht="12.75">
      <c r="A327" s="34" t="s">
        <v>54</v>
      </c>
      <c r="E327" s="35" t="s">
        <v>70</v>
      </c>
    </row>
    <row r="328" spans="1:5" ht="12.75">
      <c r="A328" s="36" t="s">
        <v>56</v>
      </c>
      <c r="E328" s="37" t="s">
        <v>29</v>
      </c>
    </row>
    <row r="329" spans="1:5" ht="140.25">
      <c r="A329" t="s">
        <v>58</v>
      </c>
      <c r="E329" s="35" t="s">
        <v>1126</v>
      </c>
    </row>
    <row r="330" spans="1:16" ht="12.75">
      <c r="A330" s="25" t="s">
        <v>47</v>
      </c>
      <c s="29" t="s">
        <v>365</v>
      </c>
      <c s="29" t="s">
        <v>1127</v>
      </c>
      <c s="25" t="s">
        <v>70</v>
      </c>
      <c s="30" t="s">
        <v>1128</v>
      </c>
      <c s="31" t="s">
        <v>163</v>
      </c>
      <c s="32">
        <v>6</v>
      </c>
      <c s="33">
        <v>0</v>
      </c>
      <c s="33">
        <f>ROUND(ROUND(H330,2)*ROUND(G330,3),2)</f>
      </c>
      <c s="31" t="s">
        <v>869</v>
      </c>
      <c r="O330">
        <f>(I330*21)/100</f>
      </c>
      <c t="s">
        <v>23</v>
      </c>
    </row>
    <row r="331" spans="1:5" ht="12.75">
      <c r="A331" s="34" t="s">
        <v>54</v>
      </c>
      <c r="E331" s="35" t="s">
        <v>70</v>
      </c>
    </row>
    <row r="332" spans="1:5" ht="12.75">
      <c r="A332" s="36" t="s">
        <v>56</v>
      </c>
      <c r="E332" s="37" t="s">
        <v>37</v>
      </c>
    </row>
    <row r="333" spans="1:5" ht="140.25">
      <c r="A333" t="s">
        <v>58</v>
      </c>
      <c r="E333" s="35" t="s">
        <v>1126</v>
      </c>
    </row>
    <row r="334" spans="1:16" ht="12.75">
      <c r="A334" s="25" t="s">
        <v>47</v>
      </c>
      <c s="29" t="s">
        <v>491</v>
      </c>
      <c s="29" t="s">
        <v>1129</v>
      </c>
      <c s="25" t="s">
        <v>70</v>
      </c>
      <c s="30" t="s">
        <v>1130</v>
      </c>
      <c s="31" t="s">
        <v>163</v>
      </c>
      <c s="32">
        <v>4</v>
      </c>
      <c s="33">
        <v>0</v>
      </c>
      <c s="33">
        <f>ROUND(ROUND(H334,2)*ROUND(G334,3),2)</f>
      </c>
      <c s="31" t="s">
        <v>1086</v>
      </c>
      <c r="O334">
        <f>(I334*21)/100</f>
      </c>
      <c t="s">
        <v>23</v>
      </c>
    </row>
    <row r="335" spans="1:5" ht="12.75">
      <c r="A335" s="34" t="s">
        <v>54</v>
      </c>
      <c r="E335" s="35" t="s">
        <v>70</v>
      </c>
    </row>
    <row r="336" spans="1:5" ht="12.75">
      <c r="A336" s="36" t="s">
        <v>56</v>
      </c>
      <c r="E336" s="37" t="s">
        <v>33</v>
      </c>
    </row>
    <row r="337" spans="1:5" ht="89.25">
      <c r="A337" t="s">
        <v>58</v>
      </c>
      <c r="E337" s="35" t="s">
        <v>1131</v>
      </c>
    </row>
    <row r="338" spans="1:16" ht="12.75">
      <c r="A338" s="25" t="s">
        <v>47</v>
      </c>
      <c s="29" t="s">
        <v>192</v>
      </c>
      <c s="29" t="s">
        <v>1132</v>
      </c>
      <c s="25" t="s">
        <v>70</v>
      </c>
      <c s="30" t="s">
        <v>1133</v>
      </c>
      <c s="31" t="s">
        <v>117</v>
      </c>
      <c s="32">
        <v>30.8</v>
      </c>
      <c s="33">
        <v>0</v>
      </c>
      <c s="33">
        <f>ROUND(ROUND(H338,2)*ROUND(G338,3),2)</f>
      </c>
      <c s="31" t="s">
        <v>869</v>
      </c>
      <c r="O338">
        <f>(I338*21)/100</f>
      </c>
      <c t="s">
        <v>23</v>
      </c>
    </row>
    <row r="339" spans="1:5" ht="12.75">
      <c r="A339" s="34" t="s">
        <v>54</v>
      </c>
      <c r="E339" s="35" t="s">
        <v>1134</v>
      </c>
    </row>
    <row r="340" spans="1:5" ht="12.75">
      <c r="A340" s="36" t="s">
        <v>56</v>
      </c>
      <c r="E340" s="37" t="s">
        <v>148</v>
      </c>
    </row>
    <row r="341" spans="1:5" ht="76.5">
      <c r="A341" t="s">
        <v>58</v>
      </c>
      <c r="E341" s="35" t="s">
        <v>1135</v>
      </c>
    </row>
    <row r="342" spans="1:16" ht="12.75">
      <c r="A342" s="25" t="s">
        <v>47</v>
      </c>
      <c s="29" t="s">
        <v>480</v>
      </c>
      <c s="29" t="s">
        <v>1136</v>
      </c>
      <c s="25" t="s">
        <v>70</v>
      </c>
      <c s="30" t="s">
        <v>1137</v>
      </c>
      <c s="31" t="s">
        <v>117</v>
      </c>
      <c s="32">
        <v>13.2</v>
      </c>
      <c s="33">
        <v>0</v>
      </c>
      <c s="33">
        <f>ROUND(ROUND(H342,2)*ROUND(G342,3),2)</f>
      </c>
      <c s="31" t="s">
        <v>869</v>
      </c>
      <c r="O342">
        <f>(I342*21)/100</f>
      </c>
      <c t="s">
        <v>23</v>
      </c>
    </row>
    <row r="343" spans="1:5" ht="12.75">
      <c r="A343" s="34" t="s">
        <v>54</v>
      </c>
      <c r="E343" s="35" t="s">
        <v>1138</v>
      </c>
    </row>
    <row r="344" spans="1:5" ht="12.75">
      <c r="A344" s="36" t="s">
        <v>56</v>
      </c>
      <c r="E344" s="37" t="s">
        <v>48</v>
      </c>
    </row>
    <row r="345" spans="1:5" ht="76.5">
      <c r="A345" t="s">
        <v>58</v>
      </c>
      <c r="E345" s="35" t="s">
        <v>1139</v>
      </c>
    </row>
    <row r="346" spans="1:16" ht="12.75">
      <c r="A346" s="25" t="s">
        <v>47</v>
      </c>
      <c s="29" t="s">
        <v>357</v>
      </c>
      <c s="29" t="s">
        <v>1140</v>
      </c>
      <c s="25" t="s">
        <v>70</v>
      </c>
      <c s="30" t="s">
        <v>1141</v>
      </c>
      <c s="31" t="s">
        <v>163</v>
      </c>
      <c s="32">
        <v>1</v>
      </c>
      <c s="33">
        <v>0</v>
      </c>
      <c s="33">
        <f>ROUND(ROUND(H346,2)*ROUND(G346,3),2)</f>
      </c>
      <c s="31" t="s">
        <v>869</v>
      </c>
      <c r="O346">
        <f>(I346*21)/100</f>
      </c>
      <c t="s">
        <v>23</v>
      </c>
    </row>
    <row r="347" spans="1:5" ht="12.75">
      <c r="A347" s="34" t="s">
        <v>54</v>
      </c>
      <c r="E347" s="35" t="s">
        <v>70</v>
      </c>
    </row>
    <row r="348" spans="1:5" ht="12.75">
      <c r="A348" s="36" t="s">
        <v>56</v>
      </c>
      <c r="E348" s="37" t="s">
        <v>29</v>
      </c>
    </row>
    <row r="349" spans="1:5" ht="25.5">
      <c r="A349" t="s">
        <v>58</v>
      </c>
      <c r="E349" s="35" t="s">
        <v>1142</v>
      </c>
    </row>
    <row r="350" spans="1:16" ht="12.75">
      <c r="A350" s="25" t="s">
        <v>47</v>
      </c>
      <c s="29" t="s">
        <v>250</v>
      </c>
      <c s="29" t="s">
        <v>1143</v>
      </c>
      <c s="25" t="s">
        <v>70</v>
      </c>
      <c s="30" t="s">
        <v>1144</v>
      </c>
      <c s="31" t="s">
        <v>163</v>
      </c>
      <c s="32">
        <v>1</v>
      </c>
      <c s="33">
        <v>0</v>
      </c>
      <c s="33">
        <f>ROUND(ROUND(H350,2)*ROUND(G350,3),2)</f>
      </c>
      <c s="31" t="s">
        <v>869</v>
      </c>
      <c r="O350">
        <f>(I350*21)/100</f>
      </c>
      <c t="s">
        <v>23</v>
      </c>
    </row>
    <row r="351" spans="1:5" ht="12.75">
      <c r="A351" s="34" t="s">
        <v>54</v>
      </c>
      <c r="E351" s="35" t="s">
        <v>70</v>
      </c>
    </row>
    <row r="352" spans="1:5" ht="12.75">
      <c r="A352" s="36" t="s">
        <v>56</v>
      </c>
      <c r="E352" s="37" t="s">
        <v>70</v>
      </c>
    </row>
    <row r="353" spans="1:5" ht="38.25">
      <c r="A353" t="s">
        <v>58</v>
      </c>
      <c r="E353" s="35" t="s">
        <v>1145</v>
      </c>
    </row>
    <row r="354" spans="1:16" ht="12.75">
      <c r="A354" s="25" t="s">
        <v>47</v>
      </c>
      <c s="29" t="s">
        <v>253</v>
      </c>
      <c s="29" t="s">
        <v>1146</v>
      </c>
      <c s="25" t="s">
        <v>70</v>
      </c>
      <c s="30" t="s">
        <v>1147</v>
      </c>
      <c s="31" t="s">
        <v>163</v>
      </c>
      <c s="32">
        <v>1</v>
      </c>
      <c s="33">
        <v>0</v>
      </c>
      <c s="33">
        <f>ROUND(ROUND(H354,2)*ROUND(G354,3),2)</f>
      </c>
      <c s="31" t="s">
        <v>869</v>
      </c>
      <c r="O354">
        <f>(I354*21)/100</f>
      </c>
      <c t="s">
        <v>23</v>
      </c>
    </row>
    <row r="355" spans="1:5" ht="12.75">
      <c r="A355" s="34" t="s">
        <v>54</v>
      </c>
      <c r="E355" s="35" t="s">
        <v>70</v>
      </c>
    </row>
    <row r="356" spans="1:5" ht="12.75">
      <c r="A356" s="36" t="s">
        <v>56</v>
      </c>
      <c r="E356" s="37" t="s">
        <v>29</v>
      </c>
    </row>
    <row r="357" spans="1:5" ht="25.5">
      <c r="A357" t="s">
        <v>58</v>
      </c>
      <c r="E357" s="35" t="s">
        <v>1142</v>
      </c>
    </row>
    <row r="358" spans="1:16" ht="12.75">
      <c r="A358" s="25" t="s">
        <v>47</v>
      </c>
      <c s="29" t="s">
        <v>166</v>
      </c>
      <c s="29" t="s">
        <v>1148</v>
      </c>
      <c s="25" t="s">
        <v>70</v>
      </c>
      <c s="30" t="s">
        <v>1149</v>
      </c>
      <c s="31" t="s">
        <v>163</v>
      </c>
      <c s="32">
        <v>2</v>
      </c>
      <c s="33">
        <v>0</v>
      </c>
      <c s="33">
        <f>ROUND(ROUND(H358,2)*ROUND(G358,3),2)</f>
      </c>
      <c s="31" t="s">
        <v>869</v>
      </c>
      <c r="O358">
        <f>(I358*21)/100</f>
      </c>
      <c t="s">
        <v>23</v>
      </c>
    </row>
    <row r="359" spans="1:5" ht="12.75">
      <c r="A359" s="34" t="s">
        <v>54</v>
      </c>
      <c r="E359" s="35" t="s">
        <v>70</v>
      </c>
    </row>
    <row r="360" spans="1:5" ht="12.75">
      <c r="A360" s="36" t="s">
        <v>56</v>
      </c>
      <c r="E360" s="37" t="s">
        <v>23</v>
      </c>
    </row>
    <row r="361" spans="1:5" ht="12.75">
      <c r="A361" t="s">
        <v>58</v>
      </c>
      <c r="E361" s="35" t="s">
        <v>1150</v>
      </c>
    </row>
    <row r="362" spans="1:16" ht="12.75">
      <c r="A362" s="25" t="s">
        <v>47</v>
      </c>
      <c s="29" t="s">
        <v>154</v>
      </c>
      <c s="29" t="s">
        <v>1151</v>
      </c>
      <c s="25" t="s">
        <v>70</v>
      </c>
      <c s="30" t="s">
        <v>1152</v>
      </c>
      <c s="31" t="s">
        <v>163</v>
      </c>
      <c s="32">
        <v>1</v>
      </c>
      <c s="33">
        <v>0</v>
      </c>
      <c s="33">
        <f>ROUND(ROUND(H362,2)*ROUND(G362,3),2)</f>
      </c>
      <c s="31" t="s">
        <v>869</v>
      </c>
      <c r="O362">
        <f>(I362*21)/100</f>
      </c>
      <c t="s">
        <v>23</v>
      </c>
    </row>
    <row r="363" spans="1:5" ht="12.75">
      <c r="A363" s="34" t="s">
        <v>54</v>
      </c>
      <c r="E363" s="35" t="s">
        <v>70</v>
      </c>
    </row>
    <row r="364" spans="1:5" ht="12.75">
      <c r="A364" s="36" t="s">
        <v>56</v>
      </c>
      <c r="E364" s="37" t="s">
        <v>29</v>
      </c>
    </row>
    <row r="365" spans="1:5" ht="12.75">
      <c r="A365" t="s">
        <v>58</v>
      </c>
      <c r="E365" s="35" t="s">
        <v>1150</v>
      </c>
    </row>
    <row r="366" spans="1:16" ht="12.75">
      <c r="A366" s="25" t="s">
        <v>47</v>
      </c>
      <c s="29" t="s">
        <v>177</v>
      </c>
      <c s="29" t="s">
        <v>1153</v>
      </c>
      <c s="25" t="s">
        <v>70</v>
      </c>
      <c s="30" t="s">
        <v>1154</v>
      </c>
      <c s="31" t="s">
        <v>163</v>
      </c>
      <c s="32">
        <v>4</v>
      </c>
      <c s="33">
        <v>0</v>
      </c>
      <c s="33">
        <f>ROUND(ROUND(H366,2)*ROUND(G366,3),2)</f>
      </c>
      <c s="31" t="s">
        <v>869</v>
      </c>
      <c r="O366">
        <f>(I366*21)/100</f>
      </c>
      <c t="s">
        <v>23</v>
      </c>
    </row>
    <row r="367" spans="1:5" ht="12.75">
      <c r="A367" s="34" t="s">
        <v>54</v>
      </c>
      <c r="E367" s="35" t="s">
        <v>70</v>
      </c>
    </row>
    <row r="368" spans="1:5" ht="12.75">
      <c r="A368" s="36" t="s">
        <v>56</v>
      </c>
      <c r="E368" s="37" t="s">
        <v>33</v>
      </c>
    </row>
    <row r="369" spans="1:5" ht="12.75">
      <c r="A369" t="s">
        <v>58</v>
      </c>
      <c r="E369" s="35" t="s">
        <v>1150</v>
      </c>
    </row>
    <row r="370" spans="1:16" ht="12.75">
      <c r="A370" s="25" t="s">
        <v>47</v>
      </c>
      <c s="29" t="s">
        <v>213</v>
      </c>
      <c s="29" t="s">
        <v>1155</v>
      </c>
      <c s="25" t="s">
        <v>70</v>
      </c>
      <c s="30" t="s">
        <v>1156</v>
      </c>
      <c s="31" t="s">
        <v>163</v>
      </c>
      <c s="32">
        <v>2</v>
      </c>
      <c s="33">
        <v>0</v>
      </c>
      <c s="33">
        <f>ROUND(ROUND(H370,2)*ROUND(G370,3),2)</f>
      </c>
      <c s="31" t="s">
        <v>869</v>
      </c>
      <c r="O370">
        <f>(I370*21)/100</f>
      </c>
      <c t="s">
        <v>23</v>
      </c>
    </row>
    <row r="371" spans="1:5" ht="12.75">
      <c r="A371" s="34" t="s">
        <v>54</v>
      </c>
      <c r="E371" s="35" t="s">
        <v>70</v>
      </c>
    </row>
    <row r="372" spans="1:5" ht="12.75">
      <c r="A372" s="36" t="s">
        <v>56</v>
      </c>
      <c r="E372" s="37" t="s">
        <v>23</v>
      </c>
    </row>
    <row r="373" spans="1:5" ht="12.75">
      <c r="A373" t="s">
        <v>58</v>
      </c>
      <c r="E373" s="35" t="s">
        <v>1150</v>
      </c>
    </row>
    <row r="374" spans="1:16" ht="12.75">
      <c r="A374" s="25" t="s">
        <v>47</v>
      </c>
      <c s="29" t="s">
        <v>207</v>
      </c>
      <c s="29" t="s">
        <v>1157</v>
      </c>
      <c s="25" t="s">
        <v>70</v>
      </c>
      <c s="30" t="s">
        <v>1158</v>
      </c>
      <c s="31" t="s">
        <v>163</v>
      </c>
      <c s="32">
        <v>1</v>
      </c>
      <c s="33">
        <v>0</v>
      </c>
      <c s="33">
        <f>ROUND(ROUND(H374,2)*ROUND(G374,3),2)</f>
      </c>
      <c s="31" t="s">
        <v>869</v>
      </c>
      <c r="O374">
        <f>(I374*21)/100</f>
      </c>
      <c t="s">
        <v>23</v>
      </c>
    </row>
    <row r="375" spans="1:5" ht="12.75">
      <c r="A375" s="34" t="s">
        <v>54</v>
      </c>
      <c r="E375" s="35" t="s">
        <v>70</v>
      </c>
    </row>
    <row r="376" spans="1:5" ht="12.75">
      <c r="A376" s="36" t="s">
        <v>56</v>
      </c>
      <c r="E376" s="37" t="s">
        <v>29</v>
      </c>
    </row>
    <row r="377" spans="1:5" ht="12.75">
      <c r="A377" t="s">
        <v>58</v>
      </c>
      <c r="E377" s="35" t="s">
        <v>1150</v>
      </c>
    </row>
    <row r="378" spans="1:16" ht="12.75">
      <c r="A378" s="25" t="s">
        <v>47</v>
      </c>
      <c s="29" t="s">
        <v>219</v>
      </c>
      <c s="29" t="s">
        <v>1159</v>
      </c>
      <c s="25" t="s">
        <v>70</v>
      </c>
      <c s="30" t="s">
        <v>1160</v>
      </c>
      <c s="31" t="s">
        <v>163</v>
      </c>
      <c s="32">
        <v>2</v>
      </c>
      <c s="33">
        <v>0</v>
      </c>
      <c s="33">
        <f>ROUND(ROUND(H378,2)*ROUND(G378,3),2)</f>
      </c>
      <c s="31" t="s">
        <v>869</v>
      </c>
      <c r="O378">
        <f>(I378*21)/100</f>
      </c>
      <c t="s">
        <v>23</v>
      </c>
    </row>
    <row r="379" spans="1:5" ht="12.75">
      <c r="A379" s="34" t="s">
        <v>54</v>
      </c>
      <c r="E379" s="35" t="s">
        <v>70</v>
      </c>
    </row>
    <row r="380" spans="1:5" ht="12.75">
      <c r="A380" s="36" t="s">
        <v>56</v>
      </c>
      <c r="E380" s="37" t="s">
        <v>23</v>
      </c>
    </row>
    <row r="381" spans="1:5" ht="12.75">
      <c r="A381" t="s">
        <v>58</v>
      </c>
      <c r="E381" s="35" t="s">
        <v>1150</v>
      </c>
    </row>
    <row r="382" spans="1:16" ht="12.75">
      <c r="A382" s="25" t="s">
        <v>47</v>
      </c>
      <c s="29" t="s">
        <v>225</v>
      </c>
      <c s="29" t="s">
        <v>1161</v>
      </c>
      <c s="25" t="s">
        <v>70</v>
      </c>
      <c s="30" t="s">
        <v>1162</v>
      </c>
      <c s="31" t="s">
        <v>163</v>
      </c>
      <c s="32">
        <v>4</v>
      </c>
      <c s="33">
        <v>0</v>
      </c>
      <c s="33">
        <f>ROUND(ROUND(H382,2)*ROUND(G382,3),2)</f>
      </c>
      <c s="31" t="s">
        <v>869</v>
      </c>
      <c r="O382">
        <f>(I382*21)/100</f>
      </c>
      <c t="s">
        <v>23</v>
      </c>
    </row>
    <row r="383" spans="1:5" ht="12.75">
      <c r="A383" s="34" t="s">
        <v>54</v>
      </c>
      <c r="E383" s="35" t="s">
        <v>70</v>
      </c>
    </row>
    <row r="384" spans="1:5" ht="12.75">
      <c r="A384" s="36" t="s">
        <v>56</v>
      </c>
      <c r="E384" s="37" t="s">
        <v>33</v>
      </c>
    </row>
    <row r="385" spans="1:5" ht="12.75">
      <c r="A385" t="s">
        <v>58</v>
      </c>
      <c r="E385" s="35" t="s">
        <v>1150</v>
      </c>
    </row>
    <row r="386" spans="1:16" ht="12.75">
      <c r="A386" s="25" t="s">
        <v>47</v>
      </c>
      <c s="29" t="s">
        <v>416</v>
      </c>
      <c s="29" t="s">
        <v>1163</v>
      </c>
      <c s="25" t="s">
        <v>70</v>
      </c>
      <c s="30" t="s">
        <v>1164</v>
      </c>
      <c s="31" t="s">
        <v>163</v>
      </c>
      <c s="32">
        <v>4</v>
      </c>
      <c s="33">
        <v>0</v>
      </c>
      <c s="33">
        <f>ROUND(ROUND(H386,2)*ROUND(G386,3),2)</f>
      </c>
      <c s="31" t="s">
        <v>869</v>
      </c>
      <c r="O386">
        <f>(I386*21)/100</f>
      </c>
      <c t="s">
        <v>23</v>
      </c>
    </row>
    <row r="387" spans="1:5" ht="12.75">
      <c r="A387" s="34" t="s">
        <v>54</v>
      </c>
      <c r="E387" s="35" t="s">
        <v>70</v>
      </c>
    </row>
    <row r="388" spans="1:5" ht="12.75">
      <c r="A388" s="36" t="s">
        <v>56</v>
      </c>
      <c r="E388" s="37" t="s">
        <v>33</v>
      </c>
    </row>
    <row r="389" spans="1:5" ht="25.5">
      <c r="A389" t="s">
        <v>58</v>
      </c>
      <c r="E389" s="35" t="s">
        <v>1165</v>
      </c>
    </row>
    <row r="390" spans="1:16" ht="12.75">
      <c r="A390" s="25" t="s">
        <v>47</v>
      </c>
      <c s="29" t="s">
        <v>430</v>
      </c>
      <c s="29" t="s">
        <v>1166</v>
      </c>
      <c s="25" t="s">
        <v>70</v>
      </c>
      <c s="30" t="s">
        <v>1167</v>
      </c>
      <c s="31" t="s">
        <v>52</v>
      </c>
      <c s="32">
        <v>131.41</v>
      </c>
      <c s="33">
        <v>0</v>
      </c>
      <c s="33">
        <f>ROUND(ROUND(H390,2)*ROUND(G390,3),2)</f>
      </c>
      <c s="31" t="s">
        <v>869</v>
      </c>
      <c r="O390">
        <f>(I390*21)/100</f>
      </c>
      <c t="s">
        <v>23</v>
      </c>
    </row>
    <row r="391" spans="1:5" ht="12.75">
      <c r="A391" s="34" t="s">
        <v>54</v>
      </c>
      <c r="E391" s="35" t="s">
        <v>70</v>
      </c>
    </row>
    <row r="392" spans="1:5" ht="12.75">
      <c r="A392" s="36" t="s">
        <v>56</v>
      </c>
      <c r="E392" s="37" t="s">
        <v>1168</v>
      </c>
    </row>
    <row r="393" spans="1:5" ht="12.75">
      <c r="A393" t="s">
        <v>58</v>
      </c>
      <c r="E393" s="35" t="s">
        <v>70</v>
      </c>
    </row>
    <row r="394" spans="1:18" ht="12.75" customHeight="1">
      <c r="A394" s="6" t="s">
        <v>45</v>
      </c>
      <c s="6"/>
      <c s="39" t="s">
        <v>12</v>
      </c>
      <c s="6"/>
      <c s="27" t="s">
        <v>1169</v>
      </c>
      <c s="6"/>
      <c s="6"/>
      <c s="6"/>
      <c s="40">
        <f>0+Q394</f>
      </c>
      <c s="6"/>
      <c r="O394">
        <f>0+R394</f>
      </c>
      <c r="Q394">
        <f>0+I395</f>
      </c>
      <c>
        <f>0+O395</f>
      </c>
    </row>
    <row r="395" spans="1:16" ht="12.75">
      <c r="A395" s="25" t="s">
        <v>47</v>
      </c>
      <c s="29" t="s">
        <v>280</v>
      </c>
      <c s="29" t="s">
        <v>1170</v>
      </c>
      <c s="25" t="s">
        <v>70</v>
      </c>
      <c s="30" t="s">
        <v>1171</v>
      </c>
      <c s="31" t="s">
        <v>52</v>
      </c>
      <c s="32">
        <v>1.36</v>
      </c>
      <c s="33">
        <v>0</v>
      </c>
      <c s="33">
        <f>ROUND(ROUND(H395,2)*ROUND(G395,3),2)</f>
      </c>
      <c s="31" t="s">
        <v>869</v>
      </c>
      <c r="O395">
        <f>(I395*21)/100</f>
      </c>
      <c t="s">
        <v>23</v>
      </c>
    </row>
    <row r="396" spans="1:5" ht="12.75">
      <c r="A396" s="34" t="s">
        <v>54</v>
      </c>
      <c r="E396" s="35" t="s">
        <v>70</v>
      </c>
    </row>
    <row r="397" spans="1:5" ht="12.75">
      <c r="A397" s="36" t="s">
        <v>56</v>
      </c>
      <c r="E397" s="37" t="s">
        <v>1172</v>
      </c>
    </row>
    <row r="398" spans="1:5" ht="12.75">
      <c r="A398" t="s">
        <v>58</v>
      </c>
      <c r="E398" s="35" t="s">
        <v>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0+O8+O17+O42+O51+O56+O61+O70+O115+O148</f>
      </c>
      <c t="s">
        <v>22</v>
      </c>
    </row>
    <row r="3" spans="1:16" ht="15" customHeight="1">
      <c r="A3" t="s">
        <v>12</v>
      </c>
      <c s="12" t="s">
        <v>14</v>
      </c>
      <c s="13" t="s">
        <v>15</v>
      </c>
      <c s="1"/>
      <c s="14" t="s">
        <v>16</v>
      </c>
      <c s="1"/>
      <c s="9"/>
      <c s="8" t="s">
        <v>1173</v>
      </c>
      <c s="41">
        <f>0+I8+I17+I42+I51+I56+I61+I70+I115+I148</f>
      </c>
      <c s="10"/>
      <c r="O3" t="s">
        <v>19</v>
      </c>
      <c t="s">
        <v>23</v>
      </c>
    </row>
    <row r="4" spans="1:16" ht="15" customHeight="1">
      <c r="A4" t="s">
        <v>17</v>
      </c>
      <c s="16" t="s">
        <v>18</v>
      </c>
      <c s="17" t="s">
        <v>1173</v>
      </c>
      <c s="6"/>
      <c s="18" t="s">
        <v>1174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25.5">
      <c r="A9" s="25" t="s">
        <v>47</v>
      </c>
      <c s="29" t="s">
        <v>29</v>
      </c>
      <c s="29" t="s">
        <v>1175</v>
      </c>
      <c s="25" t="s">
        <v>70</v>
      </c>
      <c s="30" t="s">
        <v>1176</v>
      </c>
      <c s="31" t="s">
        <v>52</v>
      </c>
      <c s="32">
        <v>10</v>
      </c>
      <c s="33">
        <v>0</v>
      </c>
      <c s="33">
        <f>ROUND(ROUND(H9,2)*ROUND(G9,3),2)</f>
      </c>
      <c s="31" t="s">
        <v>53</v>
      </c>
      <c r="O9">
        <f>(I9*21)/100</f>
      </c>
      <c t="s">
        <v>23</v>
      </c>
    </row>
    <row r="10" spans="1:5" ht="12.75">
      <c r="A10" s="34" t="s">
        <v>54</v>
      </c>
      <c r="E10" s="35" t="s">
        <v>70</v>
      </c>
    </row>
    <row r="11" spans="1:5" ht="12.75">
      <c r="A11" s="36" t="s">
        <v>56</v>
      </c>
      <c r="E11" s="37" t="s">
        <v>1177</v>
      </c>
    </row>
    <row r="12" spans="1:5" ht="140.25">
      <c r="A12" t="s">
        <v>58</v>
      </c>
      <c r="E12" s="35" t="s">
        <v>1178</v>
      </c>
    </row>
    <row r="13" spans="1:16" ht="25.5">
      <c r="A13" s="25" t="s">
        <v>47</v>
      </c>
      <c s="29" t="s">
        <v>23</v>
      </c>
      <c s="29" t="s">
        <v>1179</v>
      </c>
      <c s="25" t="s">
        <v>70</v>
      </c>
      <c s="30" t="s">
        <v>1180</v>
      </c>
      <c s="31" t="s">
        <v>52</v>
      </c>
      <c s="32">
        <v>2.6</v>
      </c>
      <c s="33">
        <v>0</v>
      </c>
      <c s="33">
        <f>ROUND(ROUND(H13,2)*ROUND(G13,3),2)</f>
      </c>
      <c s="31" t="s">
        <v>53</v>
      </c>
      <c r="O13">
        <f>(I13*21)/100</f>
      </c>
      <c t="s">
        <v>23</v>
      </c>
    </row>
    <row r="14" spans="1:5" ht="12.75">
      <c r="A14" s="34" t="s">
        <v>54</v>
      </c>
      <c r="E14" s="35" t="s">
        <v>70</v>
      </c>
    </row>
    <row r="15" spans="1:5" ht="12.75">
      <c r="A15" s="36" t="s">
        <v>56</v>
      </c>
      <c r="E15" s="37" t="s">
        <v>1177</v>
      </c>
    </row>
    <row r="16" spans="1:5" ht="140.25">
      <c r="A16" t="s">
        <v>58</v>
      </c>
      <c r="E16" s="35" t="s">
        <v>1178</v>
      </c>
    </row>
    <row r="17" spans="1:18" ht="12.75" customHeight="1">
      <c r="A17" s="6" t="s">
        <v>45</v>
      </c>
      <c s="6"/>
      <c s="39" t="s">
        <v>29</v>
      </c>
      <c s="6"/>
      <c s="27" t="s">
        <v>74</v>
      </c>
      <c s="6"/>
      <c s="6"/>
      <c s="6"/>
      <c s="40">
        <f>0+Q17</f>
      </c>
      <c s="6"/>
      <c r="O17">
        <f>0+R17</f>
      </c>
      <c r="Q17">
        <f>0+I18+I22+I26+I30+I34+I38</f>
      </c>
      <c>
        <f>0+O18+O22+O26+O30+O34+O38</f>
      </c>
    </row>
    <row r="18" spans="1:16" ht="12.75">
      <c r="A18" s="25" t="s">
        <v>47</v>
      </c>
      <c s="29" t="s">
        <v>37</v>
      </c>
      <c s="29" t="s">
        <v>1181</v>
      </c>
      <c s="25" t="s">
        <v>70</v>
      </c>
      <c s="30" t="s">
        <v>1182</v>
      </c>
      <c s="31" t="s">
        <v>77</v>
      </c>
      <c s="32">
        <v>43</v>
      </c>
      <c s="33">
        <v>0</v>
      </c>
      <c s="33">
        <f>ROUND(ROUND(H18,2)*ROUND(G18,3),2)</f>
      </c>
      <c s="31" t="s">
        <v>53</v>
      </c>
      <c r="O18">
        <f>(I18*21)/100</f>
      </c>
      <c t="s">
        <v>23</v>
      </c>
    </row>
    <row r="19" spans="1:5" ht="12.75">
      <c r="A19" s="34" t="s">
        <v>54</v>
      </c>
      <c r="E19" s="35" t="s">
        <v>70</v>
      </c>
    </row>
    <row r="20" spans="1:5" ht="12.75">
      <c r="A20" s="36" t="s">
        <v>56</v>
      </c>
      <c r="E20" s="37" t="s">
        <v>1177</v>
      </c>
    </row>
    <row r="21" spans="1:5" ht="12.75">
      <c r="A21" t="s">
        <v>58</v>
      </c>
      <c r="E21" s="35" t="s">
        <v>1183</v>
      </c>
    </row>
    <row r="22" spans="1:16" ht="25.5">
      <c r="A22" s="25" t="s">
        <v>47</v>
      </c>
      <c s="29" t="s">
        <v>363</v>
      </c>
      <c s="29" t="s">
        <v>1184</v>
      </c>
      <c s="25" t="s">
        <v>70</v>
      </c>
      <c s="30" t="s">
        <v>1185</v>
      </c>
      <c s="31" t="s">
        <v>84</v>
      </c>
      <c s="32">
        <v>1.5</v>
      </c>
      <c s="33">
        <v>0</v>
      </c>
      <c s="33">
        <f>ROUND(ROUND(H22,2)*ROUND(G22,3),2)</f>
      </c>
      <c s="31" t="s">
        <v>53</v>
      </c>
      <c r="O22">
        <f>(I22*21)/100</f>
      </c>
      <c t="s">
        <v>23</v>
      </c>
    </row>
    <row r="23" spans="1:5" ht="12.75">
      <c r="A23" s="34" t="s">
        <v>54</v>
      </c>
      <c r="E23" s="35" t="s">
        <v>70</v>
      </c>
    </row>
    <row r="24" spans="1:5" ht="12.75">
      <c r="A24" s="36" t="s">
        <v>56</v>
      </c>
      <c r="E24" s="37" t="s">
        <v>1177</v>
      </c>
    </row>
    <row r="25" spans="1:5" ht="63.75">
      <c r="A25" t="s">
        <v>58</v>
      </c>
      <c r="E25" s="35" t="s">
        <v>1186</v>
      </c>
    </row>
    <row r="26" spans="1:16" ht="12.75">
      <c r="A26" s="25" t="s">
        <v>47</v>
      </c>
      <c s="29" t="s">
        <v>40</v>
      </c>
      <c s="29" t="s">
        <v>1187</v>
      </c>
      <c s="25" t="s">
        <v>70</v>
      </c>
      <c s="30" t="s">
        <v>1188</v>
      </c>
      <c s="31" t="s">
        <v>84</v>
      </c>
      <c s="32">
        <v>3.4</v>
      </c>
      <c s="33">
        <v>0</v>
      </c>
      <c s="33">
        <f>ROUND(ROUND(H26,2)*ROUND(G26,3),2)</f>
      </c>
      <c s="31" t="s">
        <v>53</v>
      </c>
      <c r="O26">
        <f>(I26*21)/100</f>
      </c>
      <c t="s">
        <v>23</v>
      </c>
    </row>
    <row r="27" spans="1:5" ht="12.75">
      <c r="A27" s="34" t="s">
        <v>54</v>
      </c>
      <c r="E27" s="35" t="s">
        <v>70</v>
      </c>
    </row>
    <row r="28" spans="1:5" ht="12.75">
      <c r="A28" s="36" t="s">
        <v>56</v>
      </c>
      <c r="E28" s="37" t="s">
        <v>1177</v>
      </c>
    </row>
    <row r="29" spans="1:5" ht="318.75">
      <c r="A29" t="s">
        <v>58</v>
      </c>
      <c r="E29" s="35" t="s">
        <v>1189</v>
      </c>
    </row>
    <row r="30" spans="1:16" ht="12.75">
      <c r="A30" s="25" t="s">
        <v>47</v>
      </c>
      <c s="29" t="s">
        <v>42</v>
      </c>
      <c s="29" t="s">
        <v>1190</v>
      </c>
      <c s="25" t="s">
        <v>70</v>
      </c>
      <c s="30" t="s">
        <v>1191</v>
      </c>
      <c s="31" t="s">
        <v>1192</v>
      </c>
      <c s="32">
        <v>39</v>
      </c>
      <c s="33">
        <v>0</v>
      </c>
      <c s="33">
        <f>ROUND(ROUND(H30,2)*ROUND(G30,3),2)</f>
      </c>
      <c s="31" t="s">
        <v>53</v>
      </c>
      <c r="O30">
        <f>(I30*21)/100</f>
      </c>
      <c t="s">
        <v>23</v>
      </c>
    </row>
    <row r="31" spans="1:5" ht="12.75">
      <c r="A31" s="34" t="s">
        <v>54</v>
      </c>
      <c r="E31" s="35" t="s">
        <v>70</v>
      </c>
    </row>
    <row r="32" spans="1:5" ht="12.75">
      <c r="A32" s="36" t="s">
        <v>56</v>
      </c>
      <c r="E32" s="37" t="s">
        <v>1177</v>
      </c>
    </row>
    <row r="33" spans="1:5" ht="25.5">
      <c r="A33" t="s">
        <v>58</v>
      </c>
      <c r="E33" s="35" t="s">
        <v>1193</v>
      </c>
    </row>
    <row r="34" spans="1:16" ht="12.75">
      <c r="A34" s="25" t="s">
        <v>47</v>
      </c>
      <c s="29" t="s">
        <v>44</v>
      </c>
      <c s="29" t="s">
        <v>622</v>
      </c>
      <c s="25" t="s">
        <v>70</v>
      </c>
      <c s="30" t="s">
        <v>623</v>
      </c>
      <c s="31" t="s">
        <v>84</v>
      </c>
      <c s="32">
        <v>16.1</v>
      </c>
      <c s="33">
        <v>0</v>
      </c>
      <c s="33">
        <f>ROUND(ROUND(H34,2)*ROUND(G34,3),2)</f>
      </c>
      <c s="31" t="s">
        <v>53</v>
      </c>
      <c r="O34">
        <f>(I34*21)/100</f>
      </c>
      <c t="s">
        <v>23</v>
      </c>
    </row>
    <row r="35" spans="1:5" ht="12.75">
      <c r="A35" s="34" t="s">
        <v>54</v>
      </c>
      <c r="E35" s="35" t="s">
        <v>70</v>
      </c>
    </row>
    <row r="36" spans="1:5" ht="12.75">
      <c r="A36" s="36" t="s">
        <v>56</v>
      </c>
      <c r="E36" s="37" t="s">
        <v>1177</v>
      </c>
    </row>
    <row r="37" spans="1:5" ht="229.5">
      <c r="A37" t="s">
        <v>58</v>
      </c>
      <c r="E37" s="35" t="s">
        <v>1194</v>
      </c>
    </row>
    <row r="38" spans="1:16" ht="12.75">
      <c r="A38" s="25" t="s">
        <v>47</v>
      </c>
      <c s="29" t="s">
        <v>48</v>
      </c>
      <c s="29" t="s">
        <v>1195</v>
      </c>
      <c s="25" t="s">
        <v>70</v>
      </c>
      <c s="30" t="s">
        <v>1196</v>
      </c>
      <c s="31" t="s">
        <v>77</v>
      </c>
      <c s="32">
        <v>43</v>
      </c>
      <c s="33">
        <v>0</v>
      </c>
      <c s="33">
        <f>ROUND(ROUND(H38,2)*ROUND(G38,3),2)</f>
      </c>
      <c s="31" t="s">
        <v>53</v>
      </c>
      <c r="O38">
        <f>(I38*21)/100</f>
      </c>
      <c t="s">
        <v>23</v>
      </c>
    </row>
    <row r="39" spans="1:5" ht="12.75">
      <c r="A39" s="34" t="s">
        <v>54</v>
      </c>
      <c r="E39" s="35" t="s">
        <v>70</v>
      </c>
    </row>
    <row r="40" spans="1:5" ht="12.75">
      <c r="A40" s="36" t="s">
        <v>56</v>
      </c>
      <c r="E40" s="37" t="s">
        <v>1177</v>
      </c>
    </row>
    <row r="41" spans="1:5" ht="38.25">
      <c r="A41" t="s">
        <v>58</v>
      </c>
      <c r="E41" s="35" t="s">
        <v>1197</v>
      </c>
    </row>
    <row r="42" spans="1:18" ht="12.75" customHeight="1">
      <c r="A42" s="6" t="s">
        <v>45</v>
      </c>
      <c s="6"/>
      <c s="39" t="s">
        <v>1198</v>
      </c>
      <c s="6"/>
      <c s="27" t="s">
        <v>1199</v>
      </c>
      <c s="6"/>
      <c s="6"/>
      <c s="6"/>
      <c s="40">
        <f>0+Q42</f>
      </c>
      <c s="6"/>
      <c r="O42">
        <f>0+R42</f>
      </c>
      <c r="Q42">
        <f>0+I43+I47</f>
      </c>
      <c>
        <f>0+O43+O47</f>
      </c>
    </row>
    <row r="43" spans="1:16" ht="12.75">
      <c r="A43" s="25" t="s">
        <v>47</v>
      </c>
      <c s="29" t="s">
        <v>525</v>
      </c>
      <c s="29" t="s">
        <v>1200</v>
      </c>
      <c s="25" t="s">
        <v>70</v>
      </c>
      <c s="30" t="s">
        <v>1201</v>
      </c>
      <c s="31" t="s">
        <v>84</v>
      </c>
      <c s="32">
        <v>15.5</v>
      </c>
      <c s="33">
        <v>0</v>
      </c>
      <c s="33">
        <f>ROUND(ROUND(H43,2)*ROUND(G43,3),2)</f>
      </c>
      <c s="31" t="s">
        <v>53</v>
      </c>
      <c r="O43">
        <f>(I43*21)/100</f>
      </c>
      <c t="s">
        <v>23</v>
      </c>
    </row>
    <row r="44" spans="1:5" ht="12.75">
      <c r="A44" s="34" t="s">
        <v>54</v>
      </c>
      <c r="E44" s="35" t="s">
        <v>70</v>
      </c>
    </row>
    <row r="45" spans="1:5" ht="12.75">
      <c r="A45" s="36" t="s">
        <v>56</v>
      </c>
      <c r="E45" s="37" t="s">
        <v>1177</v>
      </c>
    </row>
    <row r="46" spans="1:5" ht="318.75">
      <c r="A46" t="s">
        <v>58</v>
      </c>
      <c r="E46" s="35" t="s">
        <v>1189</v>
      </c>
    </row>
    <row r="47" spans="1:16" ht="12.75">
      <c r="A47" s="25" t="s">
        <v>47</v>
      </c>
      <c s="29" t="s">
        <v>421</v>
      </c>
      <c s="29" t="s">
        <v>1202</v>
      </c>
      <c s="25" t="s">
        <v>70</v>
      </c>
      <c s="30" t="s">
        <v>1203</v>
      </c>
      <c s="31" t="s">
        <v>1192</v>
      </c>
      <c s="32">
        <v>141</v>
      </c>
      <c s="33">
        <v>0</v>
      </c>
      <c s="33">
        <f>ROUND(ROUND(H47,2)*ROUND(G47,3),2)</f>
      </c>
      <c s="31" t="s">
        <v>53</v>
      </c>
      <c r="O47">
        <f>(I47*21)/100</f>
      </c>
      <c t="s">
        <v>23</v>
      </c>
    </row>
    <row r="48" spans="1:5" ht="12.75">
      <c r="A48" s="34" t="s">
        <v>54</v>
      </c>
      <c r="E48" s="35" t="s">
        <v>70</v>
      </c>
    </row>
    <row r="49" spans="1:5" ht="12.75">
      <c r="A49" s="36" t="s">
        <v>56</v>
      </c>
      <c r="E49" s="37" t="s">
        <v>1177</v>
      </c>
    </row>
    <row r="50" spans="1:5" ht="25.5">
      <c r="A50" t="s">
        <v>58</v>
      </c>
      <c r="E50" s="35" t="s">
        <v>1193</v>
      </c>
    </row>
    <row r="51" spans="1:18" ht="12.75" customHeight="1">
      <c r="A51" s="6" t="s">
        <v>45</v>
      </c>
      <c s="6"/>
      <c s="39" t="s">
        <v>23</v>
      </c>
      <c s="6"/>
      <c s="27" t="s">
        <v>230</v>
      </c>
      <c s="6"/>
      <c s="6"/>
      <c s="6"/>
      <c s="40">
        <f>0+Q51</f>
      </c>
      <c s="6"/>
      <c r="O51">
        <f>0+R51</f>
      </c>
      <c r="Q51">
        <f>0+I52</f>
      </c>
      <c>
        <f>0+O52</f>
      </c>
    </row>
    <row r="52" spans="1:16" ht="12.75">
      <c r="A52" s="25" t="s">
        <v>47</v>
      </c>
      <c s="29" t="s">
        <v>427</v>
      </c>
      <c s="29" t="s">
        <v>670</v>
      </c>
      <c s="25" t="s">
        <v>70</v>
      </c>
      <c s="30" t="s">
        <v>1204</v>
      </c>
      <c s="31" t="s">
        <v>84</v>
      </c>
      <c s="32">
        <v>1.3</v>
      </c>
      <c s="33">
        <v>0</v>
      </c>
      <c s="33">
        <f>ROUND(ROUND(H52,2)*ROUND(G52,3),2)</f>
      </c>
      <c s="31" t="s">
        <v>53</v>
      </c>
      <c r="O52">
        <f>(I52*21)/100</f>
      </c>
      <c t="s">
        <v>23</v>
      </c>
    </row>
    <row r="53" spans="1:5" ht="12.75">
      <c r="A53" s="34" t="s">
        <v>54</v>
      </c>
      <c r="E53" s="35" t="s">
        <v>70</v>
      </c>
    </row>
    <row r="54" spans="1:5" ht="12.75">
      <c r="A54" s="36" t="s">
        <v>56</v>
      </c>
      <c r="E54" s="37" t="s">
        <v>1177</v>
      </c>
    </row>
    <row r="55" spans="1:5" ht="369.75">
      <c r="A55" t="s">
        <v>58</v>
      </c>
      <c r="E55" s="35" t="s">
        <v>1205</v>
      </c>
    </row>
    <row r="56" spans="1:18" ht="12.75" customHeight="1">
      <c r="A56" s="6" t="s">
        <v>45</v>
      </c>
      <c s="6"/>
      <c s="39" t="s">
        <v>33</v>
      </c>
      <c s="6"/>
      <c s="27" t="s">
        <v>243</v>
      </c>
      <c s="6"/>
      <c s="6"/>
      <c s="6"/>
      <c s="40">
        <f>0+Q56</f>
      </c>
      <c s="6"/>
      <c r="O56">
        <f>0+R56</f>
      </c>
      <c r="Q56">
        <f>0+I57</f>
      </c>
      <c>
        <f>0+O57</f>
      </c>
    </row>
    <row r="57" spans="1:16" ht="12.75">
      <c r="A57" s="25" t="s">
        <v>47</v>
      </c>
      <c s="29" t="s">
        <v>440</v>
      </c>
      <c s="29" t="s">
        <v>1206</v>
      </c>
      <c s="25" t="s">
        <v>70</v>
      </c>
      <c s="30" t="s">
        <v>1207</v>
      </c>
      <c s="31" t="s">
        <v>84</v>
      </c>
      <c s="32">
        <v>3.5</v>
      </c>
      <c s="33">
        <v>0</v>
      </c>
      <c s="33">
        <f>ROUND(ROUND(H57,2)*ROUND(G57,3),2)</f>
      </c>
      <c s="31" t="s">
        <v>53</v>
      </c>
      <c r="O57">
        <f>(I57*21)/100</f>
      </c>
      <c t="s">
        <v>23</v>
      </c>
    </row>
    <row r="58" spans="1:5" ht="12.75">
      <c r="A58" s="34" t="s">
        <v>54</v>
      </c>
      <c r="E58" s="35" t="s">
        <v>70</v>
      </c>
    </row>
    <row r="59" spans="1:5" ht="12.75">
      <c r="A59" s="36" t="s">
        <v>56</v>
      </c>
      <c r="E59" s="37" t="s">
        <v>1177</v>
      </c>
    </row>
    <row r="60" spans="1:5" ht="38.25">
      <c r="A60" t="s">
        <v>58</v>
      </c>
      <c r="E60" s="35" t="s">
        <v>1208</v>
      </c>
    </row>
    <row r="61" spans="1:18" ht="12.75" customHeight="1">
      <c r="A61" s="6" t="s">
        <v>45</v>
      </c>
      <c s="6"/>
      <c s="39" t="s">
        <v>35</v>
      </c>
      <c s="6"/>
      <c s="27" t="s">
        <v>259</v>
      </c>
      <c s="6"/>
      <c s="6"/>
      <c s="6"/>
      <c s="40">
        <f>0+Q61</f>
      </c>
      <c s="6"/>
      <c r="O61">
        <f>0+R61</f>
      </c>
      <c r="Q61">
        <f>0+I62+I66</f>
      </c>
      <c>
        <f>0+O62+O66</f>
      </c>
    </row>
    <row r="62" spans="1:16" ht="12.75">
      <c r="A62" s="25" t="s">
        <v>47</v>
      </c>
      <c s="29" t="s">
        <v>454</v>
      </c>
      <c s="29" t="s">
        <v>1209</v>
      </c>
      <c s="25" t="s">
        <v>70</v>
      </c>
      <c s="30" t="s">
        <v>1210</v>
      </c>
      <c s="31" t="s">
        <v>77</v>
      </c>
      <c s="32">
        <v>10</v>
      </c>
      <c s="33">
        <v>0</v>
      </c>
      <c s="33">
        <f>ROUND(ROUND(H62,2)*ROUND(G62,3),2)</f>
      </c>
      <c s="31" t="s">
        <v>53</v>
      </c>
      <c r="O62">
        <f>(I62*21)/100</f>
      </c>
      <c t="s">
        <v>23</v>
      </c>
    </row>
    <row r="63" spans="1:5" ht="12.75">
      <c r="A63" s="34" t="s">
        <v>54</v>
      </c>
      <c r="E63" s="35" t="s">
        <v>70</v>
      </c>
    </row>
    <row r="64" spans="1:5" ht="12.75">
      <c r="A64" s="36" t="s">
        <v>56</v>
      </c>
      <c r="E64" s="37" t="s">
        <v>1177</v>
      </c>
    </row>
    <row r="65" spans="1:5" ht="51">
      <c r="A65" t="s">
        <v>58</v>
      </c>
      <c r="E65" s="35" t="s">
        <v>271</v>
      </c>
    </row>
    <row r="66" spans="1:16" ht="12.75">
      <c r="A66" s="25" t="s">
        <v>47</v>
      </c>
      <c s="29" t="s">
        <v>132</v>
      </c>
      <c s="29" t="s">
        <v>352</v>
      </c>
      <c s="25" t="s">
        <v>70</v>
      </c>
      <c s="30" t="s">
        <v>353</v>
      </c>
      <c s="31" t="s">
        <v>77</v>
      </c>
      <c s="32">
        <v>10</v>
      </c>
      <c s="33">
        <v>0</v>
      </c>
      <c s="33">
        <f>ROUND(ROUND(H66,2)*ROUND(G66,3),2)</f>
      </c>
      <c s="31" t="s">
        <v>53</v>
      </c>
      <c r="O66">
        <f>(I66*21)/100</f>
      </c>
      <c t="s">
        <v>23</v>
      </c>
    </row>
    <row r="67" spans="1:5" ht="12.75">
      <c r="A67" s="34" t="s">
        <v>54</v>
      </c>
      <c r="E67" s="35" t="s">
        <v>70</v>
      </c>
    </row>
    <row r="68" spans="1:5" ht="12.75">
      <c r="A68" s="36" t="s">
        <v>56</v>
      </c>
      <c r="E68" s="37" t="s">
        <v>1177</v>
      </c>
    </row>
    <row r="69" spans="1:5" ht="89.25">
      <c r="A69" t="s">
        <v>58</v>
      </c>
      <c r="E69" s="35" t="s">
        <v>350</v>
      </c>
    </row>
    <row r="70" spans="1:18" ht="12.75" customHeight="1">
      <c r="A70" s="6" t="s">
        <v>45</v>
      </c>
      <c s="6"/>
      <c s="39" t="s">
        <v>110</v>
      </c>
      <c s="6"/>
      <c s="27" t="s">
        <v>757</v>
      </c>
      <c s="6"/>
      <c s="6"/>
      <c s="6"/>
      <c s="40">
        <f>0+Q70</f>
      </c>
      <c s="6"/>
      <c r="O70">
        <f>0+R70</f>
      </c>
      <c r="Q70">
        <f>0+I71+I75+I79+I83+I87+I91+I95+I99+I103+I107+I111</f>
      </c>
      <c>
        <f>0+O71+O75+O79+O83+O87+O91+O95+O99+O103+O107+O111</f>
      </c>
    </row>
    <row r="71" spans="1:16" ht="12.75">
      <c r="A71" s="25" t="s">
        <v>47</v>
      </c>
      <c s="29" t="s">
        <v>132</v>
      </c>
      <c s="29" t="s">
        <v>1211</v>
      </c>
      <c s="25" t="s">
        <v>70</v>
      </c>
      <c s="30" t="s">
        <v>1212</v>
      </c>
      <c s="31" t="s">
        <v>117</v>
      </c>
      <c s="32">
        <v>47</v>
      </c>
      <c s="33">
        <v>0</v>
      </c>
      <c s="33">
        <f>ROUND(ROUND(H71,2)*ROUND(G71,3),2)</f>
      </c>
      <c s="31" t="s">
        <v>53</v>
      </c>
      <c r="O71">
        <f>(I71*21)/100</f>
      </c>
      <c t="s">
        <v>23</v>
      </c>
    </row>
    <row r="72" spans="1:5" ht="12.75">
      <c r="A72" s="34" t="s">
        <v>54</v>
      </c>
      <c r="E72" s="35" t="s">
        <v>70</v>
      </c>
    </row>
    <row r="73" spans="1:5" ht="12.75">
      <c r="A73" s="36" t="s">
        <v>56</v>
      </c>
      <c r="E73" s="37" t="s">
        <v>1177</v>
      </c>
    </row>
    <row r="74" spans="1:5" ht="76.5">
      <c r="A74" t="s">
        <v>58</v>
      </c>
      <c r="E74" s="35" t="s">
        <v>1213</v>
      </c>
    </row>
    <row r="75" spans="1:16" ht="12.75">
      <c r="A75" s="25" t="s">
        <v>47</v>
      </c>
      <c s="29" t="s">
        <v>491</v>
      </c>
      <c s="29" t="s">
        <v>1214</v>
      </c>
      <c s="25" t="s">
        <v>70</v>
      </c>
      <c s="30" t="s">
        <v>1215</v>
      </c>
      <c s="31" t="s">
        <v>117</v>
      </c>
      <c s="32">
        <v>20</v>
      </c>
      <c s="33">
        <v>0</v>
      </c>
      <c s="33">
        <f>ROUND(ROUND(H75,2)*ROUND(G75,3),2)</f>
      </c>
      <c s="31" t="s">
        <v>53</v>
      </c>
      <c r="O75">
        <f>(I75*21)/100</f>
      </c>
      <c t="s">
        <v>23</v>
      </c>
    </row>
    <row r="76" spans="1:5" ht="12.75">
      <c r="A76" s="34" t="s">
        <v>54</v>
      </c>
      <c r="E76" s="35" t="s">
        <v>70</v>
      </c>
    </row>
    <row r="77" spans="1:5" ht="12.75">
      <c r="A77" s="36" t="s">
        <v>56</v>
      </c>
      <c r="E77" s="37" t="s">
        <v>1177</v>
      </c>
    </row>
    <row r="78" spans="1:5" ht="102">
      <c r="A78" t="s">
        <v>58</v>
      </c>
      <c r="E78" s="35" t="s">
        <v>1216</v>
      </c>
    </row>
    <row r="79" spans="1:16" ht="12.75">
      <c r="A79" s="25" t="s">
        <v>47</v>
      </c>
      <c s="29" t="s">
        <v>93</v>
      </c>
      <c s="29" t="s">
        <v>1217</v>
      </c>
      <c s="25" t="s">
        <v>70</v>
      </c>
      <c s="30" t="s">
        <v>1218</v>
      </c>
      <c s="31" t="s">
        <v>117</v>
      </c>
      <c s="32">
        <v>43</v>
      </c>
      <c s="33">
        <v>0</v>
      </c>
      <c s="33">
        <f>ROUND(ROUND(H79,2)*ROUND(G79,3),2)</f>
      </c>
      <c s="31" t="s">
        <v>53</v>
      </c>
      <c r="O79">
        <f>(I79*21)/100</f>
      </c>
      <c t="s">
        <v>23</v>
      </c>
    </row>
    <row r="80" spans="1:5" ht="12.75">
      <c r="A80" s="34" t="s">
        <v>54</v>
      </c>
      <c r="E80" s="35" t="s">
        <v>70</v>
      </c>
    </row>
    <row r="81" spans="1:5" ht="12.75">
      <c r="A81" s="36" t="s">
        <v>56</v>
      </c>
      <c r="E81" s="37" t="s">
        <v>1177</v>
      </c>
    </row>
    <row r="82" spans="1:5" ht="76.5">
      <c r="A82" t="s">
        <v>58</v>
      </c>
      <c r="E82" s="35" t="s">
        <v>1213</v>
      </c>
    </row>
    <row r="83" spans="1:16" ht="25.5">
      <c r="A83" s="25" t="s">
        <v>47</v>
      </c>
      <c s="29" t="s">
        <v>98</v>
      </c>
      <c s="29" t="s">
        <v>1219</v>
      </c>
      <c s="25" t="s">
        <v>70</v>
      </c>
      <c s="30" t="s">
        <v>1220</v>
      </c>
      <c s="31" t="s">
        <v>163</v>
      </c>
      <c s="32">
        <v>3</v>
      </c>
      <c s="33">
        <v>0</v>
      </c>
      <c s="33">
        <f>ROUND(ROUND(H83,2)*ROUND(G83,3),2)</f>
      </c>
      <c s="31" t="s">
        <v>53</v>
      </c>
      <c r="O83">
        <f>(I83*21)/100</f>
      </c>
      <c t="s">
        <v>23</v>
      </c>
    </row>
    <row r="84" spans="1:5" ht="12.75">
      <c r="A84" s="34" t="s">
        <v>54</v>
      </c>
      <c r="E84" s="35" t="s">
        <v>70</v>
      </c>
    </row>
    <row r="85" spans="1:5" ht="12.75">
      <c r="A85" s="36" t="s">
        <v>56</v>
      </c>
      <c r="E85" s="37" t="s">
        <v>1177</v>
      </c>
    </row>
    <row r="86" spans="1:5" ht="102">
      <c r="A86" t="s">
        <v>58</v>
      </c>
      <c r="E86" s="35" t="s">
        <v>1221</v>
      </c>
    </row>
    <row r="87" spans="1:16" ht="12.75">
      <c r="A87" s="25" t="s">
        <v>47</v>
      </c>
      <c s="29" t="s">
        <v>371</v>
      </c>
      <c s="29" t="s">
        <v>1222</v>
      </c>
      <c s="25" t="s">
        <v>70</v>
      </c>
      <c s="30" t="s">
        <v>1223</v>
      </c>
      <c s="31" t="s">
        <v>117</v>
      </c>
      <c s="32">
        <v>35</v>
      </c>
      <c s="33">
        <v>0</v>
      </c>
      <c s="33">
        <f>ROUND(ROUND(H87,2)*ROUND(G87,3),2)</f>
      </c>
      <c s="31" t="s">
        <v>53</v>
      </c>
      <c r="O87">
        <f>(I87*21)/100</f>
      </c>
      <c t="s">
        <v>23</v>
      </c>
    </row>
    <row r="88" spans="1:5" ht="12.75">
      <c r="A88" s="34" t="s">
        <v>54</v>
      </c>
      <c r="E88" s="35" t="s">
        <v>70</v>
      </c>
    </row>
    <row r="89" spans="1:5" ht="12.75">
      <c r="A89" s="36" t="s">
        <v>56</v>
      </c>
      <c r="E89" s="37" t="s">
        <v>1177</v>
      </c>
    </row>
    <row r="90" spans="1:5" ht="76.5">
      <c r="A90" t="s">
        <v>58</v>
      </c>
      <c r="E90" s="35" t="s">
        <v>1224</v>
      </c>
    </row>
    <row r="91" spans="1:16" ht="12.75">
      <c r="A91" s="25" t="s">
        <v>47</v>
      </c>
      <c s="29" t="s">
        <v>381</v>
      </c>
      <c s="29" t="s">
        <v>1225</v>
      </c>
      <c s="25" t="s">
        <v>70</v>
      </c>
      <c s="30" t="s">
        <v>1226</v>
      </c>
      <c s="31" t="s">
        <v>117</v>
      </c>
      <c s="32">
        <v>45</v>
      </c>
      <c s="33">
        <v>0</v>
      </c>
      <c s="33">
        <f>ROUND(ROUND(H91,2)*ROUND(G91,3),2)</f>
      </c>
      <c s="31" t="s">
        <v>53</v>
      </c>
      <c r="O91">
        <f>(I91*21)/100</f>
      </c>
      <c t="s">
        <v>23</v>
      </c>
    </row>
    <row r="92" spans="1:5" ht="12.75">
      <c r="A92" s="34" t="s">
        <v>54</v>
      </c>
      <c r="E92" s="35" t="s">
        <v>70</v>
      </c>
    </row>
    <row r="93" spans="1:5" ht="12.75">
      <c r="A93" s="36" t="s">
        <v>56</v>
      </c>
      <c r="E93" s="37" t="s">
        <v>1177</v>
      </c>
    </row>
    <row r="94" spans="1:5" ht="89.25">
      <c r="A94" t="s">
        <v>58</v>
      </c>
      <c r="E94" s="35" t="s">
        <v>1227</v>
      </c>
    </row>
    <row r="95" spans="1:16" ht="12.75">
      <c r="A95" s="25" t="s">
        <v>47</v>
      </c>
      <c s="29" t="s">
        <v>105</v>
      </c>
      <c s="29" t="s">
        <v>1228</v>
      </c>
      <c s="25" t="s">
        <v>70</v>
      </c>
      <c s="30" t="s">
        <v>1229</v>
      </c>
      <c s="31" t="s">
        <v>117</v>
      </c>
      <c s="32">
        <v>35</v>
      </c>
      <c s="33">
        <v>0</v>
      </c>
      <c s="33">
        <f>ROUND(ROUND(H95,2)*ROUND(G95,3),2)</f>
      </c>
      <c s="31" t="s">
        <v>53</v>
      </c>
      <c r="O95">
        <f>(I95*21)/100</f>
      </c>
      <c t="s">
        <v>23</v>
      </c>
    </row>
    <row r="96" spans="1:5" ht="12.75">
      <c r="A96" s="34" t="s">
        <v>54</v>
      </c>
      <c r="E96" s="35" t="s">
        <v>70</v>
      </c>
    </row>
    <row r="97" spans="1:5" ht="12.75">
      <c r="A97" s="36" t="s">
        <v>56</v>
      </c>
      <c r="E97" s="37" t="s">
        <v>1177</v>
      </c>
    </row>
    <row r="98" spans="1:5" ht="114.75">
      <c r="A98" t="s">
        <v>58</v>
      </c>
      <c r="E98" s="35" t="s">
        <v>1230</v>
      </c>
    </row>
    <row r="99" spans="1:16" ht="12.75">
      <c r="A99" s="25" t="s">
        <v>47</v>
      </c>
      <c s="29" t="s">
        <v>376</v>
      </c>
      <c s="29" t="s">
        <v>1231</v>
      </c>
      <c s="25" t="s">
        <v>70</v>
      </c>
      <c s="30" t="s">
        <v>1232</v>
      </c>
      <c s="31" t="s">
        <v>163</v>
      </c>
      <c s="32">
        <v>1</v>
      </c>
      <c s="33">
        <v>0</v>
      </c>
      <c s="33">
        <f>ROUND(ROUND(H99,2)*ROUND(G99,3),2)</f>
      </c>
      <c s="31" t="s">
        <v>1233</v>
      </c>
      <c r="O99">
        <f>(I99*21)/100</f>
      </c>
      <c t="s">
        <v>23</v>
      </c>
    </row>
    <row r="100" spans="1:5" ht="12.75">
      <c r="A100" s="34" t="s">
        <v>54</v>
      </c>
      <c r="E100" s="35" t="s">
        <v>70</v>
      </c>
    </row>
    <row r="101" spans="1:5" ht="12.75">
      <c r="A101" s="36" t="s">
        <v>56</v>
      </c>
      <c r="E101" s="37" t="s">
        <v>1234</v>
      </c>
    </row>
    <row r="102" spans="1:5" ht="102">
      <c r="A102" t="s">
        <v>58</v>
      </c>
      <c r="E102" s="35" t="s">
        <v>1235</v>
      </c>
    </row>
    <row r="103" spans="1:16" ht="12.75">
      <c r="A103" s="25" t="s">
        <v>47</v>
      </c>
      <c s="29" t="s">
        <v>376</v>
      </c>
      <c s="29" t="s">
        <v>1236</v>
      </c>
      <c s="25" t="s">
        <v>70</v>
      </c>
      <c s="30" t="s">
        <v>1237</v>
      </c>
      <c s="31" t="s">
        <v>163</v>
      </c>
      <c s="32">
        <v>1</v>
      </c>
      <c s="33">
        <v>0</v>
      </c>
      <c s="33">
        <f>ROUND(ROUND(H103,2)*ROUND(G103,3),2)</f>
      </c>
      <c s="31" t="s">
        <v>53</v>
      </c>
      <c r="O103">
        <f>(I103*21)/100</f>
      </c>
      <c t="s">
        <v>23</v>
      </c>
    </row>
    <row r="104" spans="1:5" ht="12.75">
      <c r="A104" s="34" t="s">
        <v>54</v>
      </c>
      <c r="E104" s="35" t="s">
        <v>70</v>
      </c>
    </row>
    <row r="105" spans="1:5" ht="12.75">
      <c r="A105" s="36" t="s">
        <v>56</v>
      </c>
      <c r="E105" s="37" t="s">
        <v>1234</v>
      </c>
    </row>
    <row r="106" spans="1:5" ht="114.75">
      <c r="A106" t="s">
        <v>58</v>
      </c>
      <c r="E106" s="35" t="s">
        <v>1238</v>
      </c>
    </row>
    <row r="107" spans="1:16" ht="25.5">
      <c r="A107" s="25" t="s">
        <v>47</v>
      </c>
      <c s="29" t="s">
        <v>365</v>
      </c>
      <c s="29" t="s">
        <v>1239</v>
      </c>
      <c s="25" t="s">
        <v>70</v>
      </c>
      <c s="30" t="s">
        <v>1240</v>
      </c>
      <c s="31" t="s">
        <v>163</v>
      </c>
      <c s="32">
        <v>1</v>
      </c>
      <c s="33">
        <v>0</v>
      </c>
      <c s="33">
        <f>ROUND(ROUND(H107,2)*ROUND(G107,3),2)</f>
      </c>
      <c s="31" t="s">
        <v>53</v>
      </c>
      <c r="O107">
        <f>(I107*21)/100</f>
      </c>
      <c t="s">
        <v>23</v>
      </c>
    </row>
    <row r="108" spans="1:5" ht="12.75">
      <c r="A108" s="34" t="s">
        <v>54</v>
      </c>
      <c r="E108" s="35" t="s">
        <v>70</v>
      </c>
    </row>
    <row r="109" spans="1:5" ht="12.75">
      <c r="A109" s="36" t="s">
        <v>56</v>
      </c>
      <c r="E109" s="37" t="s">
        <v>1177</v>
      </c>
    </row>
    <row r="110" spans="1:5" ht="114.75">
      <c r="A110" t="s">
        <v>58</v>
      </c>
      <c r="E110" s="35" t="s">
        <v>1241</v>
      </c>
    </row>
    <row r="111" spans="1:16" ht="12.75">
      <c r="A111" s="25" t="s">
        <v>47</v>
      </c>
      <c s="29" t="s">
        <v>324</v>
      </c>
      <c s="29" t="s">
        <v>1242</v>
      </c>
      <c s="25" t="s">
        <v>70</v>
      </c>
      <c s="30" t="s">
        <v>1243</v>
      </c>
      <c s="31" t="s">
        <v>597</v>
      </c>
      <c s="32">
        <v>16</v>
      </c>
      <c s="33">
        <v>0</v>
      </c>
      <c s="33">
        <f>ROUND(ROUND(H111,2)*ROUND(G111,3),2)</f>
      </c>
      <c s="31" t="s">
        <v>53</v>
      </c>
      <c r="O111">
        <f>(I111*21)/100</f>
      </c>
      <c t="s">
        <v>23</v>
      </c>
    </row>
    <row r="112" spans="1:5" ht="12.75">
      <c r="A112" s="34" t="s">
        <v>54</v>
      </c>
      <c r="E112" s="35" t="s">
        <v>70</v>
      </c>
    </row>
    <row r="113" spans="1:5" ht="12.75">
      <c r="A113" s="36" t="s">
        <v>56</v>
      </c>
      <c r="E113" s="37" t="s">
        <v>1177</v>
      </c>
    </row>
    <row r="114" spans="1:5" ht="89.25">
      <c r="A114" t="s">
        <v>58</v>
      </c>
      <c r="E114" s="35" t="s">
        <v>1244</v>
      </c>
    </row>
    <row r="115" spans="1:18" ht="12.75" customHeight="1">
      <c r="A115" s="6" t="s">
        <v>45</v>
      </c>
      <c s="6"/>
      <c s="39" t="s">
        <v>189</v>
      </c>
      <c s="6"/>
      <c s="27" t="s">
        <v>1245</v>
      </c>
      <c s="6"/>
      <c s="6"/>
      <c s="6"/>
      <c s="40">
        <f>0+Q115</f>
      </c>
      <c s="6"/>
      <c r="O115">
        <f>0+R115</f>
      </c>
      <c r="Q115">
        <f>0+I116+I120+I124+I128+I132+I136+I140+I144</f>
      </c>
      <c>
        <f>0+O116+O120+O124+O128+O132+O136+O140+O144</f>
      </c>
    </row>
    <row r="116" spans="1:16" ht="12.75">
      <c r="A116" s="25" t="s">
        <v>47</v>
      </c>
      <c s="29" t="s">
        <v>319</v>
      </c>
      <c s="29" t="s">
        <v>1246</v>
      </c>
      <c s="25" t="s">
        <v>70</v>
      </c>
      <c s="30" t="s">
        <v>1247</v>
      </c>
      <c s="31" t="s">
        <v>117</v>
      </c>
      <c s="32">
        <v>43</v>
      </c>
      <c s="33">
        <v>0</v>
      </c>
      <c s="33">
        <f>ROUND(ROUND(H116,2)*ROUND(G116,3),2)</f>
      </c>
      <c s="31" t="s">
        <v>53</v>
      </c>
      <c r="O116">
        <f>(I116*21)/100</f>
      </c>
      <c t="s">
        <v>23</v>
      </c>
    </row>
    <row r="117" spans="1:5" ht="12.75">
      <c r="A117" s="34" t="s">
        <v>54</v>
      </c>
      <c r="E117" s="35" t="s">
        <v>70</v>
      </c>
    </row>
    <row r="118" spans="1:5" ht="12.75">
      <c r="A118" s="36" t="s">
        <v>56</v>
      </c>
      <c r="E118" s="37" t="s">
        <v>1177</v>
      </c>
    </row>
    <row r="119" spans="1:5" ht="127.5">
      <c r="A119" t="s">
        <v>58</v>
      </c>
      <c r="E119" s="35" t="s">
        <v>1248</v>
      </c>
    </row>
    <row r="120" spans="1:16" ht="12.75">
      <c r="A120" s="25" t="s">
        <v>47</v>
      </c>
      <c s="29" t="s">
        <v>313</v>
      </c>
      <c s="29" t="s">
        <v>1249</v>
      </c>
      <c s="25" t="s">
        <v>70</v>
      </c>
      <c s="30" t="s">
        <v>1250</v>
      </c>
      <c s="31" t="s">
        <v>163</v>
      </c>
      <c s="32">
        <v>4</v>
      </c>
      <c s="33">
        <v>0</v>
      </c>
      <c s="33">
        <f>ROUND(ROUND(H120,2)*ROUND(G120,3),2)</f>
      </c>
      <c s="31" t="s">
        <v>53</v>
      </c>
      <c r="O120">
        <f>(I120*21)/100</f>
      </c>
      <c t="s">
        <v>23</v>
      </c>
    </row>
    <row r="121" spans="1:5" ht="12.75">
      <c r="A121" s="34" t="s">
        <v>54</v>
      </c>
      <c r="E121" s="35" t="s">
        <v>70</v>
      </c>
    </row>
    <row r="122" spans="1:5" ht="12.75">
      <c r="A122" s="36" t="s">
        <v>56</v>
      </c>
      <c r="E122" s="37" t="s">
        <v>1177</v>
      </c>
    </row>
    <row r="123" spans="1:5" ht="102">
      <c r="A123" t="s">
        <v>58</v>
      </c>
      <c r="E123" s="35" t="s">
        <v>1251</v>
      </c>
    </row>
    <row r="124" spans="1:16" ht="12.75">
      <c r="A124" s="25" t="s">
        <v>47</v>
      </c>
      <c s="29" t="s">
        <v>497</v>
      </c>
      <c s="29" t="s">
        <v>1252</v>
      </c>
      <c s="25" t="s">
        <v>70</v>
      </c>
      <c s="30" t="s">
        <v>1253</v>
      </c>
      <c s="31" t="s">
        <v>163</v>
      </c>
      <c s="32">
        <v>2</v>
      </c>
      <c s="33">
        <v>0</v>
      </c>
      <c s="33">
        <f>ROUND(ROUND(H124,2)*ROUND(G124,3),2)</f>
      </c>
      <c s="31" t="s">
        <v>53</v>
      </c>
      <c r="O124">
        <f>(I124*21)/100</f>
      </c>
      <c t="s">
        <v>23</v>
      </c>
    </row>
    <row r="125" spans="1:5" ht="12.75">
      <c r="A125" s="34" t="s">
        <v>54</v>
      </c>
      <c r="E125" s="35" t="s">
        <v>70</v>
      </c>
    </row>
    <row r="126" spans="1:5" ht="12.75">
      <c r="A126" s="36" t="s">
        <v>56</v>
      </c>
      <c r="E126" s="37" t="s">
        <v>1177</v>
      </c>
    </row>
    <row r="127" spans="1:5" ht="102">
      <c r="A127" t="s">
        <v>58</v>
      </c>
      <c r="E127" s="35" t="s">
        <v>1254</v>
      </c>
    </row>
    <row r="128" spans="1:16" ht="25.5">
      <c r="A128" s="25" t="s">
        <v>47</v>
      </c>
      <c s="29" t="s">
        <v>171</v>
      </c>
      <c s="29" t="s">
        <v>1255</v>
      </c>
      <c s="25" t="s">
        <v>70</v>
      </c>
      <c s="30" t="s">
        <v>1256</v>
      </c>
      <c s="31" t="s">
        <v>163</v>
      </c>
      <c s="32">
        <v>2</v>
      </c>
      <c s="33">
        <v>0</v>
      </c>
      <c s="33">
        <f>ROUND(ROUND(H128,2)*ROUND(G128,3),2)</f>
      </c>
      <c s="31" t="s">
        <v>53</v>
      </c>
      <c r="O128">
        <f>(I128*21)/100</f>
      </c>
      <c t="s">
        <v>23</v>
      </c>
    </row>
    <row r="129" spans="1:5" ht="12.75">
      <c r="A129" s="34" t="s">
        <v>54</v>
      </c>
      <c r="E129" s="35" t="s">
        <v>70</v>
      </c>
    </row>
    <row r="130" spans="1:5" ht="12.75">
      <c r="A130" s="36" t="s">
        <v>56</v>
      </c>
      <c r="E130" s="37" t="s">
        <v>1177</v>
      </c>
    </row>
    <row r="131" spans="1:5" ht="102">
      <c r="A131" t="s">
        <v>58</v>
      </c>
      <c r="E131" s="35" t="s">
        <v>1257</v>
      </c>
    </row>
    <row r="132" spans="1:16" ht="12.75">
      <c r="A132" s="25" t="s">
        <v>47</v>
      </c>
      <c s="29" t="s">
        <v>407</v>
      </c>
      <c s="29" t="s">
        <v>1258</v>
      </c>
      <c s="25" t="s">
        <v>70</v>
      </c>
      <c s="30" t="s">
        <v>1259</v>
      </c>
      <c s="31" t="s">
        <v>117</v>
      </c>
      <c s="32">
        <v>45</v>
      </c>
      <c s="33">
        <v>0</v>
      </c>
      <c s="33">
        <f>ROUND(ROUND(H132,2)*ROUND(G132,3),2)</f>
      </c>
      <c s="31" t="s">
        <v>1233</v>
      </c>
      <c r="O132">
        <f>(I132*21)/100</f>
      </c>
      <c t="s">
        <v>23</v>
      </c>
    </row>
    <row r="133" spans="1:5" ht="12.75">
      <c r="A133" s="34" t="s">
        <v>54</v>
      </c>
      <c r="E133" s="35" t="s">
        <v>70</v>
      </c>
    </row>
    <row r="134" spans="1:5" ht="12.75">
      <c r="A134" s="36" t="s">
        <v>56</v>
      </c>
      <c r="E134" s="37" t="s">
        <v>1177</v>
      </c>
    </row>
    <row r="135" spans="1:5" ht="76.5">
      <c r="A135" t="s">
        <v>58</v>
      </c>
      <c r="E135" s="35" t="s">
        <v>1260</v>
      </c>
    </row>
    <row r="136" spans="1:16" ht="12.75">
      <c r="A136" s="25" t="s">
        <v>47</v>
      </c>
      <c s="29" t="s">
        <v>401</v>
      </c>
      <c s="29" t="s">
        <v>1261</v>
      </c>
      <c s="25" t="s">
        <v>70</v>
      </c>
      <c s="30" t="s">
        <v>1262</v>
      </c>
      <c s="31" t="s">
        <v>163</v>
      </c>
      <c s="32">
        <v>2</v>
      </c>
      <c s="33">
        <v>0</v>
      </c>
      <c s="33">
        <f>ROUND(ROUND(H136,2)*ROUND(G136,3),2)</f>
      </c>
      <c s="31" t="s">
        <v>1233</v>
      </c>
      <c r="O136">
        <f>(I136*21)/100</f>
      </c>
      <c t="s">
        <v>23</v>
      </c>
    </row>
    <row r="137" spans="1:5" ht="12.75">
      <c r="A137" s="34" t="s">
        <v>54</v>
      </c>
      <c r="E137" s="35" t="s">
        <v>70</v>
      </c>
    </row>
    <row r="138" spans="1:5" ht="12.75">
      <c r="A138" s="36" t="s">
        <v>56</v>
      </c>
      <c r="E138" s="37" t="s">
        <v>1177</v>
      </c>
    </row>
    <row r="139" spans="1:5" ht="89.25">
      <c r="A139" t="s">
        <v>58</v>
      </c>
      <c r="E139" s="35" t="s">
        <v>1263</v>
      </c>
    </row>
    <row r="140" spans="1:16" ht="12.75">
      <c r="A140" s="25" t="s">
        <v>47</v>
      </c>
      <c s="29" t="s">
        <v>334</v>
      </c>
      <c s="29" t="s">
        <v>1264</v>
      </c>
      <c s="25" t="s">
        <v>70</v>
      </c>
      <c s="30" t="s">
        <v>1265</v>
      </c>
      <c s="31" t="s">
        <v>163</v>
      </c>
      <c s="32">
        <v>1</v>
      </c>
      <c s="33">
        <v>0</v>
      </c>
      <c s="33">
        <f>ROUND(ROUND(H140,2)*ROUND(G140,3),2)</f>
      </c>
      <c s="31" t="s">
        <v>53</v>
      </c>
      <c r="O140">
        <f>(I140*21)/100</f>
      </c>
      <c t="s">
        <v>23</v>
      </c>
    </row>
    <row r="141" spans="1:5" ht="12.75">
      <c r="A141" s="34" t="s">
        <v>54</v>
      </c>
      <c r="E141" s="35" t="s">
        <v>70</v>
      </c>
    </row>
    <row r="142" spans="1:5" ht="12.75">
      <c r="A142" s="36" t="s">
        <v>56</v>
      </c>
      <c r="E142" s="37" t="s">
        <v>1177</v>
      </c>
    </row>
    <row r="143" spans="1:5" ht="76.5">
      <c r="A143" t="s">
        <v>58</v>
      </c>
      <c r="E143" s="35" t="s">
        <v>1266</v>
      </c>
    </row>
    <row r="144" spans="1:16" ht="12.75">
      <c r="A144" s="25" t="s">
        <v>47</v>
      </c>
      <c s="29" t="s">
        <v>345</v>
      </c>
      <c s="29" t="s">
        <v>1267</v>
      </c>
      <c s="25" t="s">
        <v>70</v>
      </c>
      <c s="30" t="s">
        <v>1268</v>
      </c>
      <c s="31" t="s">
        <v>597</v>
      </c>
      <c s="32">
        <v>16</v>
      </c>
      <c s="33">
        <v>0</v>
      </c>
      <c s="33">
        <f>ROUND(ROUND(H144,2)*ROUND(G144,3),2)</f>
      </c>
      <c s="31" t="s">
        <v>53</v>
      </c>
      <c r="O144">
        <f>(I144*21)/100</f>
      </c>
      <c t="s">
        <v>23</v>
      </c>
    </row>
    <row r="145" spans="1:5" ht="12.75">
      <c r="A145" s="34" t="s">
        <v>54</v>
      </c>
      <c r="E145" s="35" t="s">
        <v>70</v>
      </c>
    </row>
    <row r="146" spans="1:5" ht="12.75">
      <c r="A146" s="36" t="s">
        <v>56</v>
      </c>
      <c r="E146" s="37" t="s">
        <v>1177</v>
      </c>
    </row>
    <row r="147" spans="1:5" ht="89.25">
      <c r="A147" t="s">
        <v>58</v>
      </c>
      <c r="E147" s="35" t="s">
        <v>1269</v>
      </c>
    </row>
    <row r="148" spans="1:18" ht="12.75" customHeight="1">
      <c r="A148" s="6" t="s">
        <v>45</v>
      </c>
      <c s="6"/>
      <c s="39" t="s">
        <v>1051</v>
      </c>
      <c s="6"/>
      <c s="27" t="s">
        <v>1052</v>
      </c>
      <c s="6"/>
      <c s="6"/>
      <c s="6"/>
      <c s="40">
        <f>0+Q148</f>
      </c>
      <c s="6"/>
      <c r="O148">
        <f>0+R148</f>
      </c>
      <c r="Q148">
        <f>0+I149</f>
      </c>
      <c>
        <f>0+O149</f>
      </c>
    </row>
    <row r="149" spans="1:16" ht="12.75">
      <c r="A149" s="25" t="s">
        <v>47</v>
      </c>
      <c s="29" t="s">
        <v>280</v>
      </c>
      <c s="29" t="s">
        <v>1270</v>
      </c>
      <c s="25" t="s">
        <v>70</v>
      </c>
      <c s="30" t="s">
        <v>1271</v>
      </c>
      <c s="31" t="s">
        <v>84</v>
      </c>
      <c s="32">
        <v>1</v>
      </c>
      <c s="33">
        <v>0</v>
      </c>
      <c s="33">
        <f>ROUND(ROUND(H149,2)*ROUND(G149,3),2)</f>
      </c>
      <c s="31" t="s">
        <v>53</v>
      </c>
      <c r="O149">
        <f>(I149*21)/100</f>
      </c>
      <c t="s">
        <v>23</v>
      </c>
    </row>
    <row r="150" spans="1:5" ht="12.75">
      <c r="A150" s="34" t="s">
        <v>54</v>
      </c>
      <c r="E150" s="35" t="s">
        <v>70</v>
      </c>
    </row>
    <row r="151" spans="1:5" ht="12.75">
      <c r="A151" s="36" t="s">
        <v>56</v>
      </c>
      <c r="E151" s="37" t="s">
        <v>1177</v>
      </c>
    </row>
    <row r="152" spans="1:5" ht="102">
      <c r="A152" t="s">
        <v>58</v>
      </c>
      <c r="E152" s="35" t="s">
        <v>828</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1272</v>
      </c>
      <c s="41">
        <f>0+I8</f>
      </c>
      <c s="10"/>
      <c r="O3" t="s">
        <v>19</v>
      </c>
      <c t="s">
        <v>23</v>
      </c>
    </row>
    <row r="4" spans="1:16" ht="15" customHeight="1">
      <c r="A4" t="s">
        <v>17</v>
      </c>
      <c s="16" t="s">
        <v>18</v>
      </c>
      <c s="17" t="s">
        <v>1272</v>
      </c>
      <c s="6"/>
      <c s="18" t="s">
        <v>1273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415</v>
      </c>
      <c s="19"/>
      <c s="19"/>
      <c s="19"/>
      <c s="28">
        <f>0+Q8</f>
      </c>
      <c s="19"/>
      <c r="O8">
        <f>0+R8</f>
      </c>
      <c r="Q8">
        <f>0+I9+I13+I17+I21+I25+I29+I33+I37+I41+I45+I49+I53+I57+I61+I65</f>
      </c>
      <c>
        <f>0+O9+O13+O17+O21+O25+O29+O33+O37+O41+O45+O49+O53+O57+O61+O65</f>
      </c>
    </row>
    <row r="9" spans="1:16" ht="25.5">
      <c r="A9" s="25" t="s">
        <v>47</v>
      </c>
      <c s="29" t="s">
        <v>29</v>
      </c>
      <c s="29" t="s">
        <v>1274</v>
      </c>
      <c s="25" t="s">
        <v>70</v>
      </c>
      <c s="30" t="s">
        <v>1275</v>
      </c>
      <c s="31" t="s">
        <v>163</v>
      </c>
      <c s="32">
        <v>91</v>
      </c>
      <c s="33">
        <v>0</v>
      </c>
      <c s="33">
        <f>ROUND(ROUND(H9,2)*ROUND(G9,3),2)</f>
      </c>
      <c s="31" t="s">
        <v>53</v>
      </c>
      <c r="O9">
        <f>(I9*21)/100</f>
      </c>
      <c t="s">
        <v>23</v>
      </c>
    </row>
    <row r="10" spans="1:5" ht="63.75">
      <c r="A10" s="34" t="s">
        <v>54</v>
      </c>
      <c r="E10" s="35" t="s">
        <v>1276</v>
      </c>
    </row>
    <row r="11" spans="1:5" ht="12.75">
      <c r="A11" s="36" t="s">
        <v>56</v>
      </c>
      <c r="E11" s="37" t="s">
        <v>1277</v>
      </c>
    </row>
    <row r="12" spans="1:5" ht="51">
      <c r="A12" t="s">
        <v>58</v>
      </c>
      <c r="E12" s="35" t="s">
        <v>434</v>
      </c>
    </row>
    <row r="13" spans="1:16" ht="25.5">
      <c r="A13" s="25" t="s">
        <v>47</v>
      </c>
      <c s="29" t="s">
        <v>23</v>
      </c>
      <c s="29" t="s">
        <v>422</v>
      </c>
      <c s="25" t="s">
        <v>70</v>
      </c>
      <c s="30" t="s">
        <v>423</v>
      </c>
      <c s="31" t="s">
        <v>163</v>
      </c>
      <c s="32">
        <v>91</v>
      </c>
      <c s="33">
        <v>0</v>
      </c>
      <c s="33">
        <f>ROUND(ROUND(H13,2)*ROUND(G13,3),2)</f>
      </c>
      <c s="31" t="s">
        <v>53</v>
      </c>
      <c r="O13">
        <f>(I13*21)/100</f>
      </c>
      <c t="s">
        <v>23</v>
      </c>
    </row>
    <row r="14" spans="1:5" ht="63.75">
      <c r="A14" s="34" t="s">
        <v>54</v>
      </c>
      <c r="E14" s="35" t="s">
        <v>1278</v>
      </c>
    </row>
    <row r="15" spans="1:5" ht="12.75">
      <c r="A15" s="36" t="s">
        <v>56</v>
      </c>
      <c r="E15" s="37" t="s">
        <v>1277</v>
      </c>
    </row>
    <row r="16" spans="1:5" ht="38.25">
      <c r="A16" t="s">
        <v>58</v>
      </c>
      <c r="E16" s="35" t="s">
        <v>426</v>
      </c>
    </row>
    <row r="17" spans="1:16" ht="12.75">
      <c r="A17" s="25" t="s">
        <v>47</v>
      </c>
      <c s="29" t="s">
        <v>22</v>
      </c>
      <c s="29" t="s">
        <v>1279</v>
      </c>
      <c s="25" t="s">
        <v>70</v>
      </c>
      <c s="30" t="s">
        <v>1280</v>
      </c>
      <c s="31" t="s">
        <v>1281</v>
      </c>
      <c s="32">
        <v>10920</v>
      </c>
      <c s="33">
        <v>0</v>
      </c>
      <c s="33">
        <f>ROUND(ROUND(H17,2)*ROUND(G17,3),2)</f>
      </c>
      <c s="31" t="s">
        <v>53</v>
      </c>
      <c r="O17">
        <f>(I17*21)/100</f>
      </c>
      <c t="s">
        <v>23</v>
      </c>
    </row>
    <row r="18" spans="1:5" ht="63.75">
      <c r="A18" s="34" t="s">
        <v>54</v>
      </c>
      <c r="E18" s="35" t="s">
        <v>1282</v>
      </c>
    </row>
    <row r="19" spans="1:5" ht="12.75">
      <c r="A19" s="36" t="s">
        <v>56</v>
      </c>
      <c r="E19" s="37" t="s">
        <v>1283</v>
      </c>
    </row>
    <row r="20" spans="1:5" ht="25.5">
      <c r="A20" t="s">
        <v>58</v>
      </c>
      <c r="E20" s="35" t="s">
        <v>1284</v>
      </c>
    </row>
    <row r="21" spans="1:16" ht="12.75">
      <c r="A21" s="25" t="s">
        <v>47</v>
      </c>
      <c s="29" t="s">
        <v>110</v>
      </c>
      <c s="29" t="s">
        <v>1285</v>
      </c>
      <c s="25" t="s">
        <v>70</v>
      </c>
      <c s="30" t="s">
        <v>1286</v>
      </c>
      <c s="31" t="s">
        <v>163</v>
      </c>
      <c s="32">
        <v>5</v>
      </c>
      <c s="33">
        <v>0</v>
      </c>
      <c s="33">
        <f>ROUND(ROUND(H21,2)*ROUND(G21,3),2)</f>
      </c>
      <c s="31" t="s">
        <v>53</v>
      </c>
      <c r="O21">
        <f>(I21*21)/100</f>
      </c>
      <c t="s">
        <v>23</v>
      </c>
    </row>
    <row r="22" spans="1:5" ht="51">
      <c r="A22" s="34" t="s">
        <v>54</v>
      </c>
      <c r="E22" s="35" t="s">
        <v>1287</v>
      </c>
    </row>
    <row r="23" spans="1:5" ht="12.75">
      <c r="A23" s="36" t="s">
        <v>56</v>
      </c>
      <c r="E23" s="37" t="s">
        <v>369</v>
      </c>
    </row>
    <row r="24" spans="1:5" ht="76.5">
      <c r="A24" t="s">
        <v>58</v>
      </c>
      <c r="E24" s="35" t="s">
        <v>1288</v>
      </c>
    </row>
    <row r="25" spans="1:16" ht="12.75">
      <c r="A25" s="25" t="s">
        <v>47</v>
      </c>
      <c s="29" t="s">
        <v>363</v>
      </c>
      <c s="29" t="s">
        <v>1289</v>
      </c>
      <c s="25" t="s">
        <v>70</v>
      </c>
      <c s="30" t="s">
        <v>1290</v>
      </c>
      <c s="31" t="s">
        <v>163</v>
      </c>
      <c s="32">
        <v>5</v>
      </c>
      <c s="33">
        <v>0</v>
      </c>
      <c s="33">
        <f>ROUND(ROUND(H25,2)*ROUND(G25,3),2)</f>
      </c>
      <c s="31" t="s">
        <v>53</v>
      </c>
      <c r="O25">
        <f>(I25*21)/100</f>
      </c>
      <c t="s">
        <v>23</v>
      </c>
    </row>
    <row r="26" spans="1:5" ht="51">
      <c r="A26" s="34" t="s">
        <v>54</v>
      </c>
      <c r="E26" s="35" t="s">
        <v>1291</v>
      </c>
    </row>
    <row r="27" spans="1:5" ht="12.75">
      <c r="A27" s="36" t="s">
        <v>56</v>
      </c>
      <c r="E27" s="37" t="s">
        <v>369</v>
      </c>
    </row>
    <row r="28" spans="1:5" ht="25.5">
      <c r="A28" t="s">
        <v>58</v>
      </c>
      <c r="E28" s="35" t="s">
        <v>1292</v>
      </c>
    </row>
    <row r="29" spans="1:16" ht="12.75">
      <c r="A29" s="25" t="s">
        <v>47</v>
      </c>
      <c s="29" t="s">
        <v>40</v>
      </c>
      <c s="29" t="s">
        <v>1293</v>
      </c>
      <c s="25" t="s">
        <v>70</v>
      </c>
      <c s="30" t="s">
        <v>1294</v>
      </c>
      <c s="31" t="s">
        <v>1281</v>
      </c>
      <c s="32">
        <v>370</v>
      </c>
      <c s="33">
        <v>0</v>
      </c>
      <c s="33">
        <f>ROUND(ROUND(H29,2)*ROUND(G29,3),2)</f>
      </c>
      <c s="31" t="s">
        <v>53</v>
      </c>
      <c r="O29">
        <f>(I29*21)/100</f>
      </c>
      <c t="s">
        <v>23</v>
      </c>
    </row>
    <row r="30" spans="1:5" ht="51">
      <c r="A30" s="34" t="s">
        <v>54</v>
      </c>
      <c r="E30" s="35" t="s">
        <v>1295</v>
      </c>
    </row>
    <row r="31" spans="1:5" ht="12.75">
      <c r="A31" s="36" t="s">
        <v>56</v>
      </c>
      <c r="E31" s="37" t="s">
        <v>1296</v>
      </c>
    </row>
    <row r="32" spans="1:5" ht="25.5">
      <c r="A32" t="s">
        <v>58</v>
      </c>
      <c r="E32" s="35" t="s">
        <v>1297</v>
      </c>
    </row>
    <row r="33" spans="1:16" ht="12.75">
      <c r="A33" s="25" t="s">
        <v>47</v>
      </c>
      <c s="29" t="s">
        <v>42</v>
      </c>
      <c s="29" t="s">
        <v>1298</v>
      </c>
      <c s="25" t="s">
        <v>70</v>
      </c>
      <c s="30" t="s">
        <v>1299</v>
      </c>
      <c s="31" t="s">
        <v>163</v>
      </c>
      <c s="32">
        <v>1</v>
      </c>
      <c s="33">
        <v>0</v>
      </c>
      <c s="33">
        <f>ROUND(ROUND(H33,2)*ROUND(G33,3),2)</f>
      </c>
      <c s="31" t="s">
        <v>53</v>
      </c>
      <c r="O33">
        <f>(I33*21)/100</f>
      </c>
      <c t="s">
        <v>23</v>
      </c>
    </row>
    <row r="34" spans="1:5" ht="63.75">
      <c r="A34" s="34" t="s">
        <v>54</v>
      </c>
      <c r="E34" s="35" t="s">
        <v>1300</v>
      </c>
    </row>
    <row r="35" spans="1:5" ht="12.75">
      <c r="A35" s="36" t="s">
        <v>56</v>
      </c>
      <c r="E35" s="37" t="s">
        <v>165</v>
      </c>
    </row>
    <row r="36" spans="1:5" ht="76.5">
      <c r="A36" t="s">
        <v>58</v>
      </c>
      <c r="E36" s="35" t="s">
        <v>1288</v>
      </c>
    </row>
    <row r="37" spans="1:16" ht="12.75">
      <c r="A37" s="25" t="s">
        <v>47</v>
      </c>
      <c s="29" t="s">
        <v>44</v>
      </c>
      <c s="29" t="s">
        <v>1301</v>
      </c>
      <c s="25" t="s">
        <v>70</v>
      </c>
      <c s="30" t="s">
        <v>1302</v>
      </c>
      <c s="31" t="s">
        <v>163</v>
      </c>
      <c s="32">
        <v>1</v>
      </c>
      <c s="33">
        <v>0</v>
      </c>
      <c s="33">
        <f>ROUND(ROUND(H37,2)*ROUND(G37,3),2)</f>
      </c>
      <c s="31" t="s">
        <v>53</v>
      </c>
      <c r="O37">
        <f>(I37*21)/100</f>
      </c>
      <c t="s">
        <v>23</v>
      </c>
    </row>
    <row r="38" spans="1:5" ht="63.75">
      <c r="A38" s="34" t="s">
        <v>54</v>
      </c>
      <c r="E38" s="35" t="s">
        <v>1303</v>
      </c>
    </row>
    <row r="39" spans="1:5" ht="12.75">
      <c r="A39" s="36" t="s">
        <v>56</v>
      </c>
      <c r="E39" s="37" t="s">
        <v>165</v>
      </c>
    </row>
    <row r="40" spans="1:5" ht="25.5">
      <c r="A40" t="s">
        <v>58</v>
      </c>
      <c r="E40" s="35" t="s">
        <v>1292</v>
      </c>
    </row>
    <row r="41" spans="1:16" ht="12.75">
      <c r="A41" s="25" t="s">
        <v>47</v>
      </c>
      <c s="29" t="s">
        <v>48</v>
      </c>
      <c s="29" t="s">
        <v>1304</v>
      </c>
      <c s="25" t="s">
        <v>70</v>
      </c>
      <c s="30" t="s">
        <v>1305</v>
      </c>
      <c s="31" t="s">
        <v>1281</v>
      </c>
      <c s="32">
        <v>120</v>
      </c>
      <c s="33">
        <v>0</v>
      </c>
      <c s="33">
        <f>ROUND(ROUND(H41,2)*ROUND(G41,3),2)</f>
      </c>
      <c s="31" t="s">
        <v>53</v>
      </c>
      <c r="O41">
        <f>(I41*21)/100</f>
      </c>
      <c t="s">
        <v>23</v>
      </c>
    </row>
    <row r="42" spans="1:5" ht="51">
      <c r="A42" s="34" t="s">
        <v>54</v>
      </c>
      <c r="E42" s="35" t="s">
        <v>1306</v>
      </c>
    </row>
    <row r="43" spans="1:5" ht="12.75">
      <c r="A43" s="36" t="s">
        <v>56</v>
      </c>
      <c r="E43" s="37" t="s">
        <v>1307</v>
      </c>
    </row>
    <row r="44" spans="1:5" ht="25.5">
      <c r="A44" t="s">
        <v>58</v>
      </c>
      <c r="E44" s="35" t="s">
        <v>1297</v>
      </c>
    </row>
    <row r="45" spans="1:16" ht="12.75">
      <c r="A45" s="25" t="s">
        <v>47</v>
      </c>
      <c s="29" t="s">
        <v>520</v>
      </c>
      <c s="29" t="s">
        <v>1308</v>
      </c>
      <c s="25" t="s">
        <v>70</v>
      </c>
      <c s="30" t="s">
        <v>1309</v>
      </c>
      <c s="31" t="s">
        <v>163</v>
      </c>
      <c s="32">
        <v>2</v>
      </c>
      <c s="33">
        <v>0</v>
      </c>
      <c s="33">
        <f>ROUND(ROUND(H45,2)*ROUND(G45,3),2)</f>
      </c>
      <c s="31" t="s">
        <v>53</v>
      </c>
      <c r="O45">
        <f>(I45*21)/100</f>
      </c>
      <c t="s">
        <v>23</v>
      </c>
    </row>
    <row r="46" spans="1:5" ht="38.25">
      <c r="A46" s="34" t="s">
        <v>54</v>
      </c>
      <c r="E46" s="35" t="s">
        <v>1310</v>
      </c>
    </row>
    <row r="47" spans="1:5" ht="12.75">
      <c r="A47" s="36" t="s">
        <v>56</v>
      </c>
      <c r="E47" s="37" t="s">
        <v>394</v>
      </c>
    </row>
    <row r="48" spans="1:5" ht="76.5">
      <c r="A48" t="s">
        <v>58</v>
      </c>
      <c r="E48" s="35" t="s">
        <v>1288</v>
      </c>
    </row>
    <row r="49" spans="1:16" ht="12.75">
      <c r="A49" s="25" t="s">
        <v>47</v>
      </c>
      <c s="29" t="s">
        <v>525</v>
      </c>
      <c s="29" t="s">
        <v>1311</v>
      </c>
      <c s="25" t="s">
        <v>70</v>
      </c>
      <c s="30" t="s">
        <v>1312</v>
      </c>
      <c s="31" t="s">
        <v>163</v>
      </c>
      <c s="32">
        <v>2</v>
      </c>
      <c s="33">
        <v>0</v>
      </c>
      <c s="33">
        <f>ROUND(ROUND(H49,2)*ROUND(G49,3),2)</f>
      </c>
      <c s="31" t="s">
        <v>53</v>
      </c>
      <c r="O49">
        <f>(I49*21)/100</f>
      </c>
      <c t="s">
        <v>23</v>
      </c>
    </row>
    <row r="50" spans="1:5" ht="38.25">
      <c r="A50" s="34" t="s">
        <v>54</v>
      </c>
      <c r="E50" s="35" t="s">
        <v>1313</v>
      </c>
    </row>
    <row r="51" spans="1:5" ht="12.75">
      <c r="A51" s="36" t="s">
        <v>56</v>
      </c>
      <c r="E51" s="37" t="s">
        <v>394</v>
      </c>
    </row>
    <row r="52" spans="1:5" ht="25.5">
      <c r="A52" t="s">
        <v>58</v>
      </c>
      <c r="E52" s="35" t="s">
        <v>1292</v>
      </c>
    </row>
    <row r="53" spans="1:16" ht="12.75">
      <c r="A53" s="25" t="s">
        <v>47</v>
      </c>
      <c s="29" t="s">
        <v>421</v>
      </c>
      <c s="29" t="s">
        <v>1314</v>
      </c>
      <c s="25" t="s">
        <v>70</v>
      </c>
      <c s="30" t="s">
        <v>1315</v>
      </c>
      <c s="31" t="s">
        <v>1281</v>
      </c>
      <c s="32">
        <v>240</v>
      </c>
      <c s="33">
        <v>0</v>
      </c>
      <c s="33">
        <f>ROUND(ROUND(H53,2)*ROUND(G53,3),2)</f>
      </c>
      <c s="31" t="s">
        <v>53</v>
      </c>
      <c r="O53">
        <f>(I53*21)/100</f>
      </c>
      <c t="s">
        <v>23</v>
      </c>
    </row>
    <row r="54" spans="1:5" ht="38.25">
      <c r="A54" s="34" t="s">
        <v>54</v>
      </c>
      <c r="E54" s="35" t="s">
        <v>1316</v>
      </c>
    </row>
    <row r="55" spans="1:5" ht="12.75">
      <c r="A55" s="36" t="s">
        <v>56</v>
      </c>
      <c r="E55" s="37" t="s">
        <v>1317</v>
      </c>
    </row>
    <row r="56" spans="1:5" ht="25.5">
      <c r="A56" t="s">
        <v>58</v>
      </c>
      <c r="E56" s="35" t="s">
        <v>1297</v>
      </c>
    </row>
    <row r="57" spans="1:16" ht="12.75">
      <c r="A57" s="25" t="s">
        <v>47</v>
      </c>
      <c s="29" t="s">
        <v>33</v>
      </c>
      <c s="29" t="s">
        <v>1318</v>
      </c>
      <c s="25" t="s">
        <v>70</v>
      </c>
      <c s="30" t="s">
        <v>1319</v>
      </c>
      <c s="31" t="s">
        <v>163</v>
      </c>
      <c s="32">
        <v>13</v>
      </c>
      <c s="33">
        <v>0</v>
      </c>
      <c s="33">
        <f>ROUND(ROUND(H57,2)*ROUND(G57,3),2)</f>
      </c>
      <c s="31" t="s">
        <v>53</v>
      </c>
      <c r="O57">
        <f>(I57*21)/100</f>
      </c>
      <c t="s">
        <v>23</v>
      </c>
    </row>
    <row r="58" spans="1:5" ht="51">
      <c r="A58" s="34" t="s">
        <v>54</v>
      </c>
      <c r="E58" s="35" t="s">
        <v>1320</v>
      </c>
    </row>
    <row r="59" spans="1:5" ht="12.75">
      <c r="A59" s="36" t="s">
        <v>56</v>
      </c>
      <c r="E59" s="37" t="s">
        <v>127</v>
      </c>
    </row>
    <row r="60" spans="1:5" ht="63.75">
      <c r="A60" t="s">
        <v>58</v>
      </c>
      <c r="E60" s="35" t="s">
        <v>1321</v>
      </c>
    </row>
    <row r="61" spans="1:16" ht="12.75">
      <c r="A61" s="25" t="s">
        <v>47</v>
      </c>
      <c s="29" t="s">
        <v>35</v>
      </c>
      <c s="29" t="s">
        <v>1322</v>
      </c>
      <c s="25" t="s">
        <v>70</v>
      </c>
      <c s="30" t="s">
        <v>1323</v>
      </c>
      <c s="31" t="s">
        <v>163</v>
      </c>
      <c s="32">
        <v>13</v>
      </c>
      <c s="33">
        <v>0</v>
      </c>
      <c s="33">
        <f>ROUND(ROUND(H61,2)*ROUND(G61,3),2)</f>
      </c>
      <c s="31" t="s">
        <v>53</v>
      </c>
      <c r="O61">
        <f>(I61*21)/100</f>
      </c>
      <c t="s">
        <v>23</v>
      </c>
    </row>
    <row r="62" spans="1:5" ht="38.25">
      <c r="A62" s="34" t="s">
        <v>54</v>
      </c>
      <c r="E62" s="35" t="s">
        <v>1324</v>
      </c>
    </row>
    <row r="63" spans="1:5" ht="12.75">
      <c r="A63" s="36" t="s">
        <v>56</v>
      </c>
      <c r="E63" s="37" t="s">
        <v>127</v>
      </c>
    </row>
    <row r="64" spans="1:5" ht="25.5">
      <c r="A64" t="s">
        <v>58</v>
      </c>
      <c r="E64" s="35" t="s">
        <v>1292</v>
      </c>
    </row>
    <row r="65" spans="1:16" ht="12.75">
      <c r="A65" s="25" t="s">
        <v>47</v>
      </c>
      <c s="29" t="s">
        <v>37</v>
      </c>
      <c s="29" t="s">
        <v>1325</v>
      </c>
      <c s="25" t="s">
        <v>70</v>
      </c>
      <c s="30" t="s">
        <v>1326</v>
      </c>
      <c s="31" t="s">
        <v>1281</v>
      </c>
      <c s="32">
        <v>1560</v>
      </c>
      <c s="33">
        <v>0</v>
      </c>
      <c s="33">
        <f>ROUND(ROUND(H65,2)*ROUND(G65,3),2)</f>
      </c>
      <c s="31" t="s">
        <v>53</v>
      </c>
      <c r="O65">
        <f>(I65*21)/100</f>
      </c>
      <c t="s">
        <v>23</v>
      </c>
    </row>
    <row r="66" spans="1:5" ht="38.25">
      <c r="A66" s="34" t="s">
        <v>54</v>
      </c>
      <c r="E66" s="35" t="s">
        <v>1327</v>
      </c>
    </row>
    <row r="67" spans="1:5" ht="12.75">
      <c r="A67" s="36" t="s">
        <v>56</v>
      </c>
      <c r="E67" s="37" t="s">
        <v>1328</v>
      </c>
    </row>
    <row r="68" spans="1:5" ht="25.5">
      <c r="A68" t="s">
        <v>58</v>
      </c>
      <c r="E68" s="35" t="s">
        <v>1297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1329</v>
      </c>
      <c s="41">
        <f>0+I8</f>
      </c>
      <c s="10"/>
      <c r="O3" t="s">
        <v>19</v>
      </c>
      <c t="s">
        <v>23</v>
      </c>
    </row>
    <row r="4" spans="1:16" ht="15" customHeight="1">
      <c r="A4" t="s">
        <v>17</v>
      </c>
      <c s="16" t="s">
        <v>18</v>
      </c>
      <c s="17" t="s">
        <v>1329</v>
      </c>
      <c s="6"/>
      <c s="18" t="s">
        <v>1330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0+I9+I13+I17+I21+I25+I29+I33+I37+I41+I45+I49+I53+I57+I61+I65+I69</f>
      </c>
      <c>
        <f>0+O9+O13+O17+O21+O25+O29+O33+O37+O41+O45+O49+O53+O57+O61+O65+O69</f>
      </c>
    </row>
    <row r="9" spans="1:16" ht="12.75">
      <c r="A9" s="25" t="s">
        <v>47</v>
      </c>
      <c s="29" t="s">
        <v>48</v>
      </c>
      <c s="29" t="s">
        <v>1331</v>
      </c>
      <c s="25" t="s">
        <v>70</v>
      </c>
      <c s="30" t="s">
        <v>1332</v>
      </c>
      <c s="31" t="s">
        <v>1333</v>
      </c>
      <c s="32">
        <v>1</v>
      </c>
      <c s="33">
        <v>0</v>
      </c>
      <c s="33">
        <f>ROUND(ROUND(H9,2)*ROUND(G9,3),2)</f>
      </c>
      <c s="31" t="s">
        <v>1334</v>
      </c>
      <c r="O9">
        <f>(I9*21)/100</f>
      </c>
      <c t="s">
        <v>23</v>
      </c>
    </row>
    <row r="10" spans="1:5" ht="25.5">
      <c r="A10" s="34" t="s">
        <v>54</v>
      </c>
      <c r="E10" s="35" t="s">
        <v>1335</v>
      </c>
    </row>
    <row r="11" spans="1:5" ht="12.75">
      <c r="A11" s="36" t="s">
        <v>56</v>
      </c>
      <c r="E11" s="37" t="s">
        <v>70</v>
      </c>
    </row>
    <row r="12" spans="1:5" ht="12.75">
      <c r="A12" t="s">
        <v>58</v>
      </c>
      <c r="E12" s="35" t="s">
        <v>1336</v>
      </c>
    </row>
    <row r="13" spans="1:16" ht="12.75">
      <c r="A13" s="25" t="s">
        <v>47</v>
      </c>
      <c s="29" t="s">
        <v>23</v>
      </c>
      <c s="29" t="s">
        <v>1337</v>
      </c>
      <c s="25" t="s">
        <v>50</v>
      </c>
      <c s="30" t="s">
        <v>1338</v>
      </c>
      <c s="31" t="s">
        <v>1333</v>
      </c>
      <c s="32">
        <v>1</v>
      </c>
      <c s="33">
        <v>0</v>
      </c>
      <c s="33">
        <f>ROUND(ROUND(H13,2)*ROUND(G13,3),2)</f>
      </c>
      <c s="31" t="s">
        <v>1334</v>
      </c>
      <c r="O13">
        <f>(I13*21)/100</f>
      </c>
      <c t="s">
        <v>23</v>
      </c>
    </row>
    <row r="14" spans="1:5" ht="38.25">
      <c r="A14" s="34" t="s">
        <v>54</v>
      </c>
      <c r="E14" s="35" t="s">
        <v>1339</v>
      </c>
    </row>
    <row r="15" spans="1:5" ht="12.75">
      <c r="A15" s="36" t="s">
        <v>56</v>
      </c>
      <c r="E15" s="37" t="s">
        <v>70</v>
      </c>
    </row>
    <row r="16" spans="1:5" ht="51">
      <c r="A16" t="s">
        <v>58</v>
      </c>
      <c r="E16" s="35" t="s">
        <v>1340</v>
      </c>
    </row>
    <row r="17" spans="1:16" ht="12.75">
      <c r="A17" s="25" t="s">
        <v>47</v>
      </c>
      <c s="29" t="s">
        <v>22</v>
      </c>
      <c s="29" t="s">
        <v>1337</v>
      </c>
      <c s="25" t="s">
        <v>61</v>
      </c>
      <c s="30" t="s">
        <v>1338</v>
      </c>
      <c s="31" t="s">
        <v>1333</v>
      </c>
      <c s="32">
        <v>1</v>
      </c>
      <c s="33">
        <v>0</v>
      </c>
      <c s="33">
        <f>ROUND(ROUND(H17,2)*ROUND(G17,3),2)</f>
      </c>
      <c s="31" t="s">
        <v>1334</v>
      </c>
      <c r="O17">
        <f>(I17*21)/100</f>
      </c>
      <c t="s">
        <v>23</v>
      </c>
    </row>
    <row r="18" spans="1:5" ht="25.5">
      <c r="A18" s="34" t="s">
        <v>54</v>
      </c>
      <c r="E18" s="35" t="s">
        <v>1341</v>
      </c>
    </row>
    <row r="19" spans="1:5" ht="12.75">
      <c r="A19" s="36" t="s">
        <v>56</v>
      </c>
      <c r="E19" s="37" t="s">
        <v>70</v>
      </c>
    </row>
    <row r="20" spans="1:5" ht="51">
      <c r="A20" t="s">
        <v>58</v>
      </c>
      <c r="E20" s="35" t="s">
        <v>1340</v>
      </c>
    </row>
    <row r="21" spans="1:16" ht="12.75">
      <c r="A21" s="25" t="s">
        <v>47</v>
      </c>
      <c s="29" t="s">
        <v>520</v>
      </c>
      <c s="29" t="s">
        <v>1342</v>
      </c>
      <c s="25" t="s">
        <v>70</v>
      </c>
      <c s="30" t="s">
        <v>1343</v>
      </c>
      <c s="31" t="s">
        <v>1333</v>
      </c>
      <c s="32">
        <v>1</v>
      </c>
      <c s="33">
        <v>0</v>
      </c>
      <c s="33">
        <f>ROUND(ROUND(H21,2)*ROUND(G21,3),2)</f>
      </c>
      <c s="31" t="s">
        <v>1334</v>
      </c>
      <c r="O21">
        <f>(I21*21)/100</f>
      </c>
      <c t="s">
        <v>23</v>
      </c>
    </row>
    <row r="22" spans="1:5" ht="38.25">
      <c r="A22" s="34" t="s">
        <v>54</v>
      </c>
      <c r="E22" s="35" t="s">
        <v>1344</v>
      </c>
    </row>
    <row r="23" spans="1:5" ht="12.75">
      <c r="A23" s="36" t="s">
        <v>56</v>
      </c>
      <c r="E23" s="37" t="s">
        <v>70</v>
      </c>
    </row>
    <row r="24" spans="1:5" ht="12.75">
      <c r="A24" t="s">
        <v>58</v>
      </c>
      <c r="E24" s="35" t="s">
        <v>1345</v>
      </c>
    </row>
    <row r="25" spans="1:16" ht="12.75">
      <c r="A25" s="25" t="s">
        <v>47</v>
      </c>
      <c s="29" t="s">
        <v>33</v>
      </c>
      <c s="29" t="s">
        <v>1346</v>
      </c>
      <c s="25" t="s">
        <v>50</v>
      </c>
      <c s="30" t="s">
        <v>1347</v>
      </c>
      <c s="31" t="s">
        <v>1333</v>
      </c>
      <c s="32">
        <v>1</v>
      </c>
      <c s="33">
        <v>0</v>
      </c>
      <c s="33">
        <f>ROUND(ROUND(H25,2)*ROUND(G25,3),2)</f>
      </c>
      <c s="31" t="s">
        <v>1334</v>
      </c>
      <c r="O25">
        <f>(I25*21)/100</f>
      </c>
      <c t="s">
        <v>23</v>
      </c>
    </row>
    <row r="26" spans="1:5" ht="12.75">
      <c r="A26" s="34" t="s">
        <v>54</v>
      </c>
      <c r="E26" s="35" t="s">
        <v>1348</v>
      </c>
    </row>
    <row r="27" spans="1:5" ht="12.75">
      <c r="A27" s="36" t="s">
        <v>56</v>
      </c>
      <c r="E27" s="37" t="s">
        <v>70</v>
      </c>
    </row>
    <row r="28" spans="1:5" ht="12.75">
      <c r="A28" t="s">
        <v>58</v>
      </c>
      <c r="E28" s="35" t="s">
        <v>1345</v>
      </c>
    </row>
    <row r="29" spans="1:16" ht="12.75">
      <c r="A29" s="25" t="s">
        <v>47</v>
      </c>
      <c s="29" t="s">
        <v>35</v>
      </c>
      <c s="29" t="s">
        <v>1346</v>
      </c>
      <c s="25" t="s">
        <v>61</v>
      </c>
      <c s="30" t="s">
        <v>1347</v>
      </c>
      <c s="31" t="s">
        <v>1333</v>
      </c>
      <c s="32">
        <v>1</v>
      </c>
      <c s="33">
        <v>0</v>
      </c>
      <c s="33">
        <f>ROUND(ROUND(H29,2)*ROUND(G29,3),2)</f>
      </c>
      <c s="31" t="s">
        <v>1334</v>
      </c>
      <c r="O29">
        <f>(I29*21)/100</f>
      </c>
      <c t="s">
        <v>23</v>
      </c>
    </row>
    <row r="30" spans="1:5" ht="12.75">
      <c r="A30" s="34" t="s">
        <v>54</v>
      </c>
      <c r="E30" s="35" t="s">
        <v>1349</v>
      </c>
    </row>
    <row r="31" spans="1:5" ht="12.75">
      <c r="A31" s="36" t="s">
        <v>56</v>
      </c>
      <c r="E31" s="37" t="s">
        <v>70</v>
      </c>
    </row>
    <row r="32" spans="1:5" ht="12.75">
      <c r="A32" t="s">
        <v>58</v>
      </c>
      <c r="E32" s="35" t="s">
        <v>1345</v>
      </c>
    </row>
    <row r="33" spans="1:16" ht="12.75">
      <c r="A33" s="25" t="s">
        <v>47</v>
      </c>
      <c s="29" t="s">
        <v>37</v>
      </c>
      <c s="29" t="s">
        <v>1346</v>
      </c>
      <c s="25" t="s">
        <v>65</v>
      </c>
      <c s="30" t="s">
        <v>1347</v>
      </c>
      <c s="31" t="s">
        <v>1333</v>
      </c>
      <c s="32">
        <v>1</v>
      </c>
      <c s="33">
        <v>0</v>
      </c>
      <c s="33">
        <f>ROUND(ROUND(H33,2)*ROUND(G33,3),2)</f>
      </c>
      <c s="31" t="s">
        <v>1334</v>
      </c>
      <c r="O33">
        <f>(I33*21)/100</f>
      </c>
      <c t="s">
        <v>23</v>
      </c>
    </row>
    <row r="34" spans="1:5" ht="12.75">
      <c r="A34" s="34" t="s">
        <v>54</v>
      </c>
      <c r="E34" s="35" t="s">
        <v>1350</v>
      </c>
    </row>
    <row r="35" spans="1:5" ht="12.75">
      <c r="A35" s="36" t="s">
        <v>56</v>
      </c>
      <c r="E35" s="37" t="s">
        <v>70</v>
      </c>
    </row>
    <row r="36" spans="1:5" ht="12.75">
      <c r="A36" t="s">
        <v>58</v>
      </c>
      <c r="E36" s="35" t="s">
        <v>1345</v>
      </c>
    </row>
    <row r="37" spans="1:16" ht="12.75">
      <c r="A37" s="25" t="s">
        <v>47</v>
      </c>
      <c s="29" t="s">
        <v>363</v>
      </c>
      <c s="29" t="s">
        <v>1346</v>
      </c>
      <c s="25" t="s">
        <v>193</v>
      </c>
      <c s="30" t="s">
        <v>1347</v>
      </c>
      <c s="31" t="s">
        <v>1333</v>
      </c>
      <c s="32">
        <v>1</v>
      </c>
      <c s="33">
        <v>0</v>
      </c>
      <c s="33">
        <f>ROUND(ROUND(H37,2)*ROUND(G37,3),2)</f>
      </c>
      <c s="31" t="s">
        <v>1334</v>
      </c>
      <c r="O37">
        <f>(I37*21)/100</f>
      </c>
      <c t="s">
        <v>23</v>
      </c>
    </row>
    <row r="38" spans="1:5" ht="12.75">
      <c r="A38" s="34" t="s">
        <v>54</v>
      </c>
      <c r="E38" s="35" t="s">
        <v>1351</v>
      </c>
    </row>
    <row r="39" spans="1:5" ht="12.75">
      <c r="A39" s="36" t="s">
        <v>56</v>
      </c>
      <c r="E39" s="37" t="s">
        <v>70</v>
      </c>
    </row>
    <row r="40" spans="1:5" ht="12.75">
      <c r="A40" t="s">
        <v>58</v>
      </c>
      <c r="E40" s="35" t="s">
        <v>1345</v>
      </c>
    </row>
    <row r="41" spans="1:16" ht="12.75">
      <c r="A41" s="25" t="s">
        <v>47</v>
      </c>
      <c s="29" t="s">
        <v>427</v>
      </c>
      <c s="29" t="s">
        <v>1346</v>
      </c>
      <c s="25" t="s">
        <v>1352</v>
      </c>
      <c s="30" t="s">
        <v>1347</v>
      </c>
      <c s="31" t="s">
        <v>1333</v>
      </c>
      <c s="32">
        <v>1</v>
      </c>
      <c s="33">
        <v>0</v>
      </c>
      <c s="33">
        <f>ROUND(ROUND(H41,2)*ROUND(G41,3),2)</f>
      </c>
      <c s="31" t="s">
        <v>1334</v>
      </c>
      <c r="O41">
        <f>(I41*21)/100</f>
      </c>
      <c t="s">
        <v>23</v>
      </c>
    </row>
    <row r="42" spans="1:5" ht="38.25">
      <c r="A42" s="34" t="s">
        <v>54</v>
      </c>
      <c r="E42" s="35" t="s">
        <v>1353</v>
      </c>
    </row>
    <row r="43" spans="1:5" ht="12.75">
      <c r="A43" s="36" t="s">
        <v>56</v>
      </c>
      <c r="E43" s="37" t="s">
        <v>70</v>
      </c>
    </row>
    <row r="44" spans="1:5" ht="12.75">
      <c r="A44" t="s">
        <v>58</v>
      </c>
      <c r="E44" s="35" t="s">
        <v>1345</v>
      </c>
    </row>
    <row r="45" spans="1:16" ht="12.75">
      <c r="A45" s="25" t="s">
        <v>47</v>
      </c>
      <c s="29" t="s">
        <v>110</v>
      </c>
      <c s="29" t="s">
        <v>1354</v>
      </c>
      <c s="25" t="s">
        <v>70</v>
      </c>
      <c s="30" t="s">
        <v>1355</v>
      </c>
      <c s="31" t="s">
        <v>1333</v>
      </c>
      <c s="32">
        <v>1</v>
      </c>
      <c s="33">
        <v>0</v>
      </c>
      <c s="33">
        <f>ROUND(ROUND(H45,2)*ROUND(G45,3),2)</f>
      </c>
      <c s="31" t="s">
        <v>1334</v>
      </c>
      <c r="O45">
        <f>(I45*21)/100</f>
      </c>
      <c t="s">
        <v>23</v>
      </c>
    </row>
    <row r="46" spans="1:5" ht="102">
      <c r="A46" s="34" t="s">
        <v>54</v>
      </c>
      <c r="E46" s="35" t="s">
        <v>1356</v>
      </c>
    </row>
    <row r="47" spans="1:5" ht="12.75">
      <c r="A47" s="36" t="s">
        <v>56</v>
      </c>
      <c r="E47" s="37" t="s">
        <v>70</v>
      </c>
    </row>
    <row r="48" spans="1:5" ht="12.75">
      <c r="A48" t="s">
        <v>58</v>
      </c>
      <c r="E48" s="35" t="s">
        <v>1345</v>
      </c>
    </row>
    <row r="49" spans="1:16" ht="12.75">
      <c r="A49" s="25" t="s">
        <v>47</v>
      </c>
      <c s="29" t="s">
        <v>421</v>
      </c>
      <c s="29" t="s">
        <v>1357</v>
      </c>
      <c s="25" t="s">
        <v>70</v>
      </c>
      <c s="30" t="s">
        <v>1358</v>
      </c>
      <c s="31" t="s">
        <v>1333</v>
      </c>
      <c s="32">
        <v>1</v>
      </c>
      <c s="33">
        <v>0</v>
      </c>
      <c s="33">
        <f>ROUND(ROUND(H49,2)*ROUND(G49,3),2)</f>
      </c>
      <c s="31" t="s">
        <v>1334</v>
      </c>
      <c r="O49">
        <f>(I49*21)/100</f>
      </c>
      <c t="s">
        <v>23</v>
      </c>
    </row>
    <row r="50" spans="1:5" ht="89.25">
      <c r="A50" s="34" t="s">
        <v>54</v>
      </c>
      <c r="E50" s="35" t="s">
        <v>1359</v>
      </c>
    </row>
    <row r="51" spans="1:5" ht="12.75">
      <c r="A51" s="36" t="s">
        <v>56</v>
      </c>
      <c r="E51" s="37" t="s">
        <v>70</v>
      </c>
    </row>
    <row r="52" spans="1:5" ht="12.75">
      <c r="A52" t="s">
        <v>58</v>
      </c>
      <c r="E52" s="35" t="s">
        <v>1345</v>
      </c>
    </row>
    <row r="53" spans="1:16" ht="12.75">
      <c r="A53" s="25" t="s">
        <v>47</v>
      </c>
      <c s="29" t="s">
        <v>525</v>
      </c>
      <c s="29" t="s">
        <v>1360</v>
      </c>
      <c s="25" t="s">
        <v>70</v>
      </c>
      <c s="30" t="s">
        <v>1361</v>
      </c>
      <c s="31" t="s">
        <v>1333</v>
      </c>
      <c s="32">
        <v>1</v>
      </c>
      <c s="33">
        <v>0</v>
      </c>
      <c s="33">
        <f>ROUND(ROUND(H53,2)*ROUND(G53,3),2)</f>
      </c>
      <c s="31" t="s">
        <v>1334</v>
      </c>
      <c r="O53">
        <f>(I53*21)/100</f>
      </c>
      <c t="s">
        <v>23</v>
      </c>
    </row>
    <row r="54" spans="1:5" ht="51">
      <c r="A54" s="34" t="s">
        <v>54</v>
      </c>
      <c r="E54" s="35" t="s">
        <v>1362</v>
      </c>
    </row>
    <row r="55" spans="1:5" ht="12.75">
      <c r="A55" s="36" t="s">
        <v>56</v>
      </c>
      <c r="E55" s="37" t="s">
        <v>70</v>
      </c>
    </row>
    <row r="56" spans="1:5" ht="76.5">
      <c r="A56" t="s">
        <v>58</v>
      </c>
      <c r="E56" s="35" t="s">
        <v>1363</v>
      </c>
    </row>
    <row r="57" spans="1:16" ht="12.75">
      <c r="A57" s="25" t="s">
        <v>47</v>
      </c>
      <c s="29" t="s">
        <v>29</v>
      </c>
      <c s="29" t="s">
        <v>1364</v>
      </c>
      <c s="25" t="s">
        <v>70</v>
      </c>
      <c s="30" t="s">
        <v>1365</v>
      </c>
      <c s="31" t="s">
        <v>1333</v>
      </c>
      <c s="32">
        <v>1</v>
      </c>
      <c s="33">
        <v>0</v>
      </c>
      <c s="33">
        <f>ROUND(ROUND(H57,2)*ROUND(G57,3),2)</f>
      </c>
      <c s="31" t="s">
        <v>1334</v>
      </c>
      <c r="O57">
        <f>(I57*21)/100</f>
      </c>
      <c t="s">
        <v>23</v>
      </c>
    </row>
    <row r="58" spans="1:5" ht="25.5">
      <c r="A58" s="34" t="s">
        <v>54</v>
      </c>
      <c r="E58" s="35" t="s">
        <v>1366</v>
      </c>
    </row>
    <row r="59" spans="1:5" ht="12.75">
      <c r="A59" s="36" t="s">
        <v>56</v>
      </c>
      <c r="E59" s="37" t="s">
        <v>70</v>
      </c>
    </row>
    <row r="60" spans="1:5" ht="12.75">
      <c r="A60" t="s">
        <v>58</v>
      </c>
      <c r="E60" s="35" t="s">
        <v>1345</v>
      </c>
    </row>
    <row r="61" spans="1:16" ht="12.75">
      <c r="A61" s="25" t="s">
        <v>47</v>
      </c>
      <c s="29" t="s">
        <v>42</v>
      </c>
      <c s="29" t="s">
        <v>1367</v>
      </c>
      <c s="25" t="s">
        <v>70</v>
      </c>
      <c s="30" t="s">
        <v>1368</v>
      </c>
      <c s="31" t="s">
        <v>1333</v>
      </c>
      <c s="32">
        <v>1</v>
      </c>
      <c s="33">
        <v>0</v>
      </c>
      <c s="33">
        <f>ROUND(ROUND(H61,2)*ROUND(G61,3),2)</f>
      </c>
      <c s="31" t="s">
        <v>1334</v>
      </c>
      <c r="O61">
        <f>(I61*21)/100</f>
      </c>
      <c t="s">
        <v>23</v>
      </c>
    </row>
    <row r="62" spans="1:5" ht="12.75">
      <c r="A62" s="34" t="s">
        <v>54</v>
      </c>
      <c r="E62" s="35" t="s">
        <v>1369</v>
      </c>
    </row>
    <row r="63" spans="1:5" ht="12.75">
      <c r="A63" s="36" t="s">
        <v>56</v>
      </c>
      <c r="E63" s="37" t="s">
        <v>70</v>
      </c>
    </row>
    <row r="64" spans="1:5" ht="12.75">
      <c r="A64" t="s">
        <v>58</v>
      </c>
      <c r="E64" s="35" t="s">
        <v>1370</v>
      </c>
    </row>
    <row r="65" spans="1:16" ht="12.75">
      <c r="A65" s="25" t="s">
        <v>47</v>
      </c>
      <c s="29" t="s">
        <v>40</v>
      </c>
      <c s="29" t="s">
        <v>1371</v>
      </c>
      <c s="25" t="s">
        <v>50</v>
      </c>
      <c s="30" t="s">
        <v>1372</v>
      </c>
      <c s="31" t="s">
        <v>1333</v>
      </c>
      <c s="32">
        <v>1</v>
      </c>
      <c s="33">
        <v>0</v>
      </c>
      <c s="33">
        <f>ROUND(ROUND(H65,2)*ROUND(G65,3),2)</f>
      </c>
      <c s="31" t="s">
        <v>1334</v>
      </c>
      <c r="O65">
        <f>(I65*21)/100</f>
      </c>
      <c t="s">
        <v>23</v>
      </c>
    </row>
    <row r="66" spans="1:5" ht="25.5">
      <c r="A66" s="34" t="s">
        <v>54</v>
      </c>
      <c r="E66" s="35" t="s">
        <v>1373</v>
      </c>
    </row>
    <row r="67" spans="1:5" ht="12.75">
      <c r="A67" s="36" t="s">
        <v>56</v>
      </c>
      <c r="E67" s="37" t="s">
        <v>70</v>
      </c>
    </row>
    <row r="68" spans="1:5" ht="25.5">
      <c r="A68" t="s">
        <v>58</v>
      </c>
      <c r="E68" s="35" t="s">
        <v>1374</v>
      </c>
    </row>
    <row r="69" spans="1:16" ht="12.75">
      <c r="A69" s="25" t="s">
        <v>47</v>
      </c>
      <c s="29" t="s">
        <v>440</v>
      </c>
      <c s="29" t="s">
        <v>1371</v>
      </c>
      <c s="25" t="s">
        <v>61</v>
      </c>
      <c s="30" t="s">
        <v>1372</v>
      </c>
      <c s="31" t="s">
        <v>1375</v>
      </c>
      <c s="32">
        <v>1</v>
      </c>
      <c s="33">
        <v>0</v>
      </c>
      <c s="33">
        <f>ROUND(ROUND(H69,2)*ROUND(G69,3),2)</f>
      </c>
      <c s="31" t="s">
        <v>1334</v>
      </c>
      <c r="O69">
        <f>(I69*21)/100</f>
      </c>
      <c t="s">
        <v>23</v>
      </c>
    </row>
    <row r="70" spans="1:5" ht="204">
      <c r="A70" s="34" t="s">
        <v>54</v>
      </c>
      <c r="E70" s="35" t="s">
        <v>1376</v>
      </c>
    </row>
    <row r="71" spans="1:5" ht="12.75">
      <c r="A71" s="36" t="s">
        <v>56</v>
      </c>
      <c r="E71" s="37" t="s">
        <v>70</v>
      </c>
    </row>
    <row r="72" spans="1:5" ht="25.5">
      <c r="A72" t="s">
        <v>58</v>
      </c>
      <c r="E72" s="35" t="s">
        <v>1374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